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21\Přejezd - Břeclav\PDF ODEVZDÁNÍ - DUSP\I - Geodetická dokumentace\I.2\"/>
    </mc:Choice>
  </mc:AlternateContent>
  <xr:revisionPtr revIDLastSave="0" documentId="13_ncr:1_{93ADA551-C896-4222-B385-4A00686EABD2}" xr6:coauthVersionLast="47" xr6:coauthVersionMax="47" xr10:uidLastSave="{00000000-0000-0000-0000-000000000000}"/>
  <bookViews>
    <workbookView xWindow="-120" yWindow="-120" windowWidth="29040" windowHeight="17640" tabRatio="775" activeTab="1" xr2:uid="{00000000-000D-0000-FFFF-FFFF00000000}"/>
  </bookViews>
  <sheets>
    <sheet name="List stavby" sheetId="1" r:id="rId1"/>
    <sheet name="I.2 - MPČ" sheetId="23" r:id="rId2"/>
  </sheets>
  <externalReferences>
    <externalReference r:id="rId3"/>
  </externalReferences>
  <definedNames>
    <definedName name="_xlnm.Print_Area" localSheetId="1">'I.2 - MPČ'!$A$1:$AQ$51</definedName>
    <definedName name="_xlnm.Print_Area" localSheetId="0">'List stavby'!$A$1:$B$17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45" i="23" l="1"/>
  <c r="K45" i="23"/>
  <c r="A45" i="23"/>
  <c r="AQ50" i="23"/>
  <c r="AP50" i="23"/>
  <c r="AO50" i="23"/>
  <c r="AI50" i="23"/>
  <c r="AG50" i="23"/>
  <c r="AF50" i="23"/>
  <c r="AD50" i="23"/>
  <c r="AC50" i="23"/>
  <c r="AB50" i="23"/>
  <c r="AA50" i="23"/>
  <c r="Z50" i="23"/>
  <c r="Y50" i="23"/>
  <c r="X50" i="23"/>
  <c r="W50" i="23"/>
  <c r="U50" i="23"/>
  <c r="T50" i="23"/>
  <c r="S50" i="23"/>
  <c r="R50" i="23"/>
  <c r="Q50" i="23"/>
  <c r="K48" i="23"/>
  <c r="A48" i="23"/>
  <c r="M50" i="23" s="1"/>
  <c r="BB42" i="23"/>
  <c r="BB43" i="23" s="1"/>
  <c r="BA42" i="23"/>
  <c r="BA43" i="23" s="1"/>
  <c r="AZ42" i="23"/>
  <c r="AZ43" i="23" s="1"/>
  <c r="AY42" i="23"/>
  <c r="AY43" i="23" s="1"/>
  <c r="AX42" i="23"/>
  <c r="AX43" i="23" s="1"/>
  <c r="AW42" i="23"/>
  <c r="AW43" i="23" s="1"/>
  <c r="AL38" i="23"/>
  <c r="AL37" i="23"/>
  <c r="J50" i="23" s="1"/>
  <c r="K37" i="23"/>
  <c r="A35" i="23"/>
  <c r="L29" i="23"/>
  <c r="L28" i="23"/>
  <c r="K27" i="23"/>
  <c r="K26" i="23"/>
  <c r="K24" i="23"/>
  <c r="K23" i="23"/>
  <c r="K22" i="23"/>
  <c r="K21" i="23"/>
  <c r="N50" i="23" l="1"/>
  <c r="AV42" i="23"/>
  <c r="O50" i="23"/>
  <c r="H50" i="23"/>
  <c r="I50" i="23"/>
  <c r="A50" i="23"/>
  <c r="B50" i="23"/>
  <c r="C50" i="23"/>
  <c r="D50" i="23"/>
  <c r="E50" i="23"/>
  <c r="F50" i="23"/>
  <c r="G50" i="23"/>
  <c r="L50" i="23"/>
  <c r="AM50" i="23" l="1"/>
  <c r="AL50" i="23"/>
  <c r="AK50" i="23"/>
</calcChain>
</file>

<file path=xl/sharedStrings.xml><?xml version="1.0" encoding="utf-8"?>
<sst xmlns="http://schemas.openxmlformats.org/spreadsheetml/2006/main" count="109" uniqueCount="71">
  <si>
    <t>_</t>
  </si>
  <si>
    <t>S-kód:</t>
  </si>
  <si>
    <t>Název stavby/akce:</t>
  </si>
  <si>
    <t>Název objektu:</t>
  </si>
  <si>
    <t>Název přílohy:</t>
  </si>
  <si>
    <t>Název dílčí části přílohy:</t>
  </si>
  <si>
    <t>Adresa:</t>
  </si>
  <si>
    <t>Zhotovitel stavby:</t>
  </si>
  <si>
    <t>Zhotivtel objektu:</t>
  </si>
  <si>
    <t>Stavebník/investor:</t>
  </si>
  <si>
    <t>Zástupce investora:</t>
  </si>
  <si>
    <t>Paré:</t>
  </si>
  <si>
    <t>Datum zpracování:</t>
  </si>
  <si>
    <t>Stupeň dokumentace:</t>
  </si>
  <si>
    <t>Formáty:</t>
  </si>
  <si>
    <t>Měřítko:</t>
  </si>
  <si>
    <t>Zpracovatel přílohy:</t>
  </si>
  <si>
    <t>Odpovědný projektant:</t>
  </si>
  <si>
    <t>Specialista:</t>
  </si>
  <si>
    <t>Datum:</t>
  </si>
  <si>
    <t>Podpis:</t>
  </si>
  <si>
    <t>Logo:</t>
  </si>
  <si>
    <t xml:space="preserve">T: </t>
  </si>
  <si>
    <t>E:</t>
  </si>
  <si>
    <t>Kontakt:</t>
  </si>
  <si>
    <t>Kraj:</t>
  </si>
  <si>
    <t>Katastrální uzemí:</t>
  </si>
  <si>
    <t>TUDU:</t>
  </si>
  <si>
    <t>Označení části:</t>
  </si>
  <si>
    <t>Číslo přílohy:</t>
  </si>
  <si>
    <t>Revize:</t>
  </si>
  <si>
    <t>Popis:</t>
  </si>
  <si>
    <t>Dlážděná 1003/7, 110 00 Praha 1</t>
  </si>
  <si>
    <t>Část:</t>
  </si>
  <si>
    <t>Podobjekt:</t>
  </si>
  <si>
    <t>Název části:</t>
  </si>
  <si>
    <t>Zakázka:</t>
  </si>
  <si>
    <t>Příloha:</t>
  </si>
  <si>
    <t>Objekt:</t>
  </si>
  <si>
    <t>Prostor pro další informace</t>
  </si>
  <si>
    <t>Kontroloval:</t>
  </si>
  <si>
    <t>001</t>
  </si>
  <si>
    <t>Kontaktní osoba ve věcet technických (HIS):</t>
  </si>
  <si>
    <t>Číslo objektu/komplexu:</t>
  </si>
  <si>
    <t>Dokumentace:</t>
  </si>
  <si>
    <t>2</t>
  </si>
  <si>
    <t>Razítko oprávněné osoby:</t>
  </si>
  <si>
    <t>Hlavní projektant (HIP):</t>
  </si>
  <si>
    <t>Správa železnic, státní organizace</t>
  </si>
  <si>
    <t>DUSP</t>
  </si>
  <si>
    <t>Stavebí správa východ</t>
  </si>
  <si>
    <t>Nerudova 773/1, 779 00 Olomouc</t>
  </si>
  <si>
    <t>DMC Havlíčkův Brod s.r.o.</t>
  </si>
  <si>
    <t>Průmyslová 941, 580 01 Havlíčkův Brod</t>
  </si>
  <si>
    <t>culka@dmchb.cz</t>
  </si>
  <si>
    <t>Bc. Josef Culka</t>
  </si>
  <si>
    <t>Radek Kverek, DiS.</t>
  </si>
  <si>
    <t>420 569 400 520</t>
  </si>
  <si>
    <t>Definitivní odevzdání</t>
  </si>
  <si>
    <t>000</t>
  </si>
  <si>
    <t>I</t>
  </si>
  <si>
    <t>Ing. David Kozlík</t>
  </si>
  <si>
    <t>Geodetická dokumentace</t>
  </si>
  <si>
    <t>MAJETKOPRÁVNÍ ČÁST</t>
  </si>
  <si>
    <t>Orientační schéma:</t>
  </si>
  <si>
    <t>S622000191</t>
  </si>
  <si>
    <t>Jihomoravský</t>
  </si>
  <si>
    <t>Ing. Magdalena Jagošová</t>
  </si>
  <si>
    <t>Rekonstrukce a doplnění závor na přejezdu P7131 v km 2,570 trati Boří les(mimo) – Lednice (včetně)</t>
  </si>
  <si>
    <t>46 x A4</t>
  </si>
  <si>
    <t>Aktualizace pozemků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</si>
</sst>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8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7"/>
      <color theme="1"/>
      <name val="Verdana"/>
      <family val="2"/>
      <charset val="238"/>
    </font>
    <font>
      <i/>
      <sz val="9"/>
      <color theme="0" tint="-4.9989318521683403E-2"/>
      <name val="Verdana"/>
      <family val="2"/>
      <charset val="238"/>
    </font>
    <font>
      <sz val="9"/>
      <color theme="0" tint="-4.9989318521683403E-2"/>
      <name val="Verdana"/>
      <family val="2"/>
      <charset val="238"/>
    </font>
    <font>
      <i/>
      <sz val="6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4"/>
      <name val="Verdana"/>
      <family val="2"/>
      <charset val="238"/>
    </font>
    <font>
      <i/>
      <sz val="9"/>
      <color theme="0" tint="-0.1499984740745262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</fills>
  <borders count="10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theme="0" tint="-0.14996795556505021"/>
      </left>
      <right/>
      <top/>
      <bottom/>
      <diagonal/>
    </border>
    <border>
      <left style="hair">
        <color theme="0" tint="-0.14996795556505021"/>
      </left>
      <right/>
      <top style="thin">
        <color auto="1"/>
      </top>
      <bottom style="thin">
        <color auto="1"/>
      </bottom>
      <diagonal/>
    </border>
    <border>
      <left/>
      <right style="hair">
        <color theme="0" tint="-0.14996795556505021"/>
      </right>
      <top/>
      <bottom style="thin">
        <color auto="1"/>
      </bottom>
      <diagonal/>
    </border>
    <border>
      <left/>
      <right style="hair">
        <color theme="0" tint="-0.14996795556505021"/>
      </right>
      <top/>
      <bottom/>
      <diagonal/>
    </border>
    <border>
      <left/>
      <right/>
      <top style="hair">
        <color theme="0" tint="-4.9989318521683403E-2"/>
      </top>
      <bottom/>
      <diagonal/>
    </border>
    <border>
      <left/>
      <right style="hair">
        <color theme="0" tint="-4.9989318521683403E-2"/>
      </right>
      <top style="hair">
        <color theme="0" tint="-4.9989318521683403E-2"/>
      </top>
      <bottom/>
      <diagonal/>
    </border>
    <border>
      <left/>
      <right style="hair">
        <color theme="0" tint="-4.9989318521683403E-2"/>
      </right>
      <top/>
      <bottom/>
      <diagonal/>
    </border>
    <border>
      <left/>
      <right/>
      <top/>
      <bottom style="hair">
        <color theme="0" tint="-4.9989318521683403E-2"/>
      </bottom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/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 style="hair">
        <color theme="0" tint="-0.14996795556505021"/>
      </right>
      <top style="thick">
        <color auto="1"/>
      </top>
      <bottom/>
      <diagonal/>
    </border>
    <border>
      <left style="hair">
        <color theme="0" tint="-0.14996795556505021"/>
      </left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hair">
        <color theme="0" tint="-0.14996795556505021"/>
      </left>
      <right/>
      <top style="thick">
        <color auto="1"/>
      </top>
      <bottom/>
      <diagonal/>
    </border>
    <border>
      <left/>
      <right style="hair">
        <color theme="0" tint="-0.14996795556505021"/>
      </right>
      <top/>
      <bottom style="thick">
        <color auto="1"/>
      </bottom>
      <diagonal/>
    </border>
    <border>
      <left style="hair">
        <color theme="0" tint="-0.14996795556505021"/>
      </left>
      <right/>
      <top/>
      <bottom style="thick">
        <color auto="1"/>
      </bottom>
      <diagonal/>
    </border>
    <border>
      <left/>
      <right style="hair">
        <color theme="0" tint="-0.1499679555650502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hair">
        <color auto="1"/>
      </bottom>
      <diagonal/>
    </border>
    <border>
      <left/>
      <right/>
      <top style="thick">
        <color auto="1"/>
      </top>
      <bottom style="hair">
        <color auto="1"/>
      </bottom>
      <diagonal/>
    </border>
    <border>
      <left/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/>
      <top style="thick">
        <color auto="1"/>
      </top>
      <bottom style="hair">
        <color auto="1"/>
      </bottom>
      <diagonal/>
    </border>
    <border>
      <left/>
      <right style="thin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thick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hair">
        <color theme="0" tint="-0.34998626667073579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hair">
        <color theme="0" tint="-4.9989318521683403E-2"/>
      </right>
      <top/>
      <bottom style="thin">
        <color indexed="64"/>
      </bottom>
      <diagonal/>
    </border>
    <border>
      <left style="hair">
        <color theme="0" tint="-0.14996795556505021"/>
      </left>
      <right/>
      <top style="thin">
        <color auto="1"/>
      </top>
      <bottom/>
      <diagonal/>
    </border>
    <border>
      <left style="thin">
        <color indexed="64"/>
      </left>
      <right/>
      <top/>
      <bottom style="hair">
        <color theme="0" tint="-4.9989318521683403E-2"/>
      </bottom>
      <diagonal/>
    </border>
    <border>
      <left style="thin">
        <color indexed="64"/>
      </left>
      <right/>
      <top style="hair">
        <color theme="0" tint="-4.9989318521683403E-2"/>
      </top>
      <bottom/>
      <diagonal/>
    </border>
    <border>
      <left/>
      <right/>
      <top style="hair">
        <color theme="0" tint="-4.9989318521683403E-2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auto="1"/>
      </bottom>
      <diagonal/>
    </border>
    <border>
      <left/>
      <right style="thin">
        <color indexed="64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n">
        <color indexed="64"/>
      </left>
      <right/>
      <top style="thick">
        <color auto="1"/>
      </top>
      <bottom style="thick">
        <color auto="1"/>
      </bottom>
      <diagonal/>
    </border>
    <border>
      <left style="thin">
        <color indexed="64"/>
      </left>
      <right/>
      <top style="thin">
        <color auto="1"/>
      </top>
      <bottom style="thick">
        <color auto="1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23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7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top"/>
    </xf>
    <xf numFmtId="0" fontId="11" fillId="0" borderId="0" xfId="0" applyFont="1" applyBorder="1" applyAlignment="1">
      <alignment vertical="center"/>
    </xf>
    <xf numFmtId="49" fontId="11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0" borderId="0" xfId="0" applyFont="1" applyBorder="1"/>
    <xf numFmtId="0" fontId="5" fillId="4" borderId="1" xfId="0" applyFont="1" applyFill="1" applyBorder="1" applyAlignment="1">
      <alignment vertical="center"/>
    </xf>
    <xf numFmtId="0" fontId="1" fillId="0" borderId="69" xfId="0" applyFont="1" applyBorder="1" applyAlignment="1">
      <alignment horizontal="center" vertical="center"/>
    </xf>
    <xf numFmtId="0" fontId="1" fillId="0" borderId="67" xfId="0" applyFont="1" applyBorder="1" applyAlignment="1">
      <alignment horizontal="center" vertical="center"/>
    </xf>
    <xf numFmtId="0" fontId="1" fillId="0" borderId="70" xfId="0" applyFont="1" applyBorder="1" applyAlignment="1">
      <alignment horizontal="center" vertical="center"/>
    </xf>
    <xf numFmtId="0" fontId="2" fillId="0" borderId="0" xfId="0" applyFont="1" applyAlignment="1"/>
    <xf numFmtId="0" fontId="3" fillId="0" borderId="8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top" wrapText="1"/>
    </xf>
    <xf numFmtId="14" fontId="3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3" borderId="76" xfId="0" applyFont="1" applyFill="1" applyBorder="1" applyAlignment="1">
      <alignment vertical="center"/>
    </xf>
    <xf numFmtId="0" fontId="4" fillId="0" borderId="60" xfId="0" applyFont="1" applyBorder="1" applyAlignment="1">
      <alignment vertical="center"/>
    </xf>
    <xf numFmtId="0" fontId="14" fillId="0" borderId="60" xfId="0" applyFont="1" applyBorder="1" applyAlignment="1">
      <alignment vertical="center"/>
    </xf>
    <xf numFmtId="0" fontId="4" fillId="0" borderId="74" xfId="0" applyFont="1" applyBorder="1" applyAlignment="1">
      <alignment vertical="top"/>
    </xf>
    <xf numFmtId="0" fontId="4" fillId="0" borderId="6" xfId="0" applyFont="1" applyBorder="1" applyAlignment="1">
      <alignment vertical="center"/>
    </xf>
    <xf numFmtId="0" fontId="4" fillId="0" borderId="6" xfId="0" applyFont="1" applyBorder="1" applyAlignment="1">
      <alignment horizontal="left" vertical="top"/>
    </xf>
    <xf numFmtId="0" fontId="4" fillId="0" borderId="74" xfId="0" applyFont="1" applyBorder="1" applyAlignment="1">
      <alignment vertical="center"/>
    </xf>
    <xf numFmtId="0" fontId="3" fillId="0" borderId="81" xfId="0" applyFont="1" applyFill="1" applyBorder="1" applyAlignment="1">
      <alignment vertical="center"/>
    </xf>
    <xf numFmtId="0" fontId="5" fillId="3" borderId="80" xfId="0" applyFont="1" applyFill="1" applyBorder="1" applyAlignment="1">
      <alignment vertical="center"/>
    </xf>
    <xf numFmtId="0" fontId="5" fillId="4" borderId="72" xfId="0" applyFont="1" applyFill="1" applyBorder="1" applyAlignment="1">
      <alignment vertical="center"/>
    </xf>
    <xf numFmtId="0" fontId="5" fillId="2" borderId="76" xfId="0" applyFont="1" applyFill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71" xfId="0" applyFont="1" applyBorder="1" applyAlignment="1">
      <alignment vertical="center"/>
    </xf>
    <xf numFmtId="49" fontId="9" fillId="0" borderId="18" xfId="0" applyNumberFormat="1" applyFont="1" applyBorder="1" applyAlignment="1">
      <alignment vertical="center"/>
    </xf>
    <xf numFmtId="0" fontId="10" fillId="0" borderId="60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88" xfId="0" applyFont="1" applyBorder="1" applyAlignment="1">
      <alignment horizontal="center" vertical="center"/>
    </xf>
    <xf numFmtId="0" fontId="10" fillId="0" borderId="89" xfId="0" applyFont="1" applyBorder="1" applyAlignment="1">
      <alignment horizontal="center" vertical="center"/>
    </xf>
    <xf numFmtId="0" fontId="10" fillId="0" borderId="90" xfId="0" applyFont="1" applyBorder="1" applyAlignment="1">
      <alignment horizontal="center" vertical="center"/>
    </xf>
    <xf numFmtId="0" fontId="10" fillId="0" borderId="91" xfId="0" applyFont="1" applyBorder="1" applyAlignment="1">
      <alignment horizontal="center" vertical="center"/>
    </xf>
    <xf numFmtId="0" fontId="10" fillId="0" borderId="92" xfId="0" applyFont="1" applyBorder="1" applyAlignment="1">
      <alignment horizontal="center" vertical="center"/>
    </xf>
    <xf numFmtId="0" fontId="10" fillId="0" borderId="93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5" borderId="75" xfId="0" applyFont="1" applyFill="1" applyBorder="1" applyAlignment="1">
      <alignment vertical="top"/>
    </xf>
    <xf numFmtId="0" fontId="3" fillId="5" borderId="81" xfId="0" applyFont="1" applyFill="1" applyBorder="1" applyAlignment="1">
      <alignment vertical="center"/>
    </xf>
    <xf numFmtId="14" fontId="3" fillId="5" borderId="81" xfId="0" applyNumberFormat="1" applyFont="1" applyFill="1" applyBorder="1" applyAlignment="1">
      <alignment horizontal="left" vertical="center"/>
    </xf>
    <xf numFmtId="0" fontId="6" fillId="5" borderId="81" xfId="0" applyFont="1" applyFill="1" applyBorder="1" applyAlignment="1">
      <alignment vertical="center"/>
    </xf>
    <xf numFmtId="0" fontId="3" fillId="5" borderId="82" xfId="0" applyFont="1" applyFill="1" applyBorder="1" applyAlignment="1">
      <alignment vertical="top"/>
    </xf>
    <xf numFmtId="0" fontId="5" fillId="5" borderId="80" xfId="0" applyFont="1" applyFill="1" applyBorder="1" applyAlignment="1">
      <alignment vertical="center"/>
    </xf>
    <xf numFmtId="0" fontId="3" fillId="5" borderId="73" xfId="0" applyFont="1" applyFill="1" applyBorder="1" applyAlignment="1">
      <alignment vertical="center"/>
    </xf>
    <xf numFmtId="0" fontId="3" fillId="5" borderId="84" xfId="0" applyFont="1" applyFill="1" applyBorder="1" applyAlignment="1">
      <alignment vertical="top"/>
    </xf>
    <xf numFmtId="0" fontId="3" fillId="5" borderId="73" xfId="0" applyFont="1" applyFill="1" applyBorder="1" applyAlignment="1">
      <alignment horizontal="left" vertical="top"/>
    </xf>
    <xf numFmtId="0" fontId="4" fillId="5" borderId="82" xfId="0" applyFont="1" applyFill="1" applyBorder="1" applyAlignment="1">
      <alignment vertical="top"/>
    </xf>
    <xf numFmtId="49" fontId="3" fillId="5" borderId="73" xfId="0" applyNumberFormat="1" applyFont="1" applyFill="1" applyBorder="1" applyAlignment="1">
      <alignment vertical="top"/>
    </xf>
    <xf numFmtId="0" fontId="17" fillId="0" borderId="0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12" fillId="0" borderId="98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3" fillId="0" borderId="99" xfId="0" applyFont="1" applyBorder="1" applyAlignment="1">
      <alignment vertical="center"/>
    </xf>
    <xf numFmtId="0" fontId="3" fillId="0" borderId="103" xfId="0" applyFont="1" applyBorder="1" applyAlignment="1">
      <alignment vertical="center"/>
    </xf>
    <xf numFmtId="49" fontId="3" fillId="0" borderId="19" xfId="0" applyNumberFormat="1" applyFont="1" applyBorder="1" applyAlignment="1">
      <alignment vertical="center"/>
    </xf>
    <xf numFmtId="49" fontId="3" fillId="0" borderId="18" xfId="0" applyNumberFormat="1" applyFont="1" applyBorder="1" applyAlignment="1">
      <alignment vertical="center"/>
    </xf>
    <xf numFmtId="49" fontId="3" fillId="0" borderId="20" xfId="0" applyNumberFormat="1" applyFont="1" applyBorder="1" applyAlignment="1">
      <alignment vertical="center"/>
    </xf>
    <xf numFmtId="0" fontId="3" fillId="0" borderId="83" xfId="0" applyFont="1" applyBorder="1" applyAlignment="1">
      <alignment vertical="top"/>
    </xf>
    <xf numFmtId="0" fontId="3" fillId="0" borderId="19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top"/>
    </xf>
    <xf numFmtId="0" fontId="4" fillId="0" borderId="77" xfId="0" applyFont="1" applyBorder="1" applyAlignment="1">
      <alignment horizontal="left" vertical="top"/>
    </xf>
    <xf numFmtId="0" fontId="4" fillId="0" borderId="78" xfId="0" applyFont="1" applyBorder="1" applyAlignment="1">
      <alignment horizontal="left" vertical="top" wrapText="1"/>
    </xf>
    <xf numFmtId="0" fontId="4" fillId="0" borderId="79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13" fillId="0" borderId="63" xfId="0" applyFont="1" applyBorder="1" applyAlignment="1">
      <alignment horizontal="left" vertical="center"/>
    </xf>
    <xf numFmtId="0" fontId="13" fillId="0" borderId="66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38" xfId="0" applyFont="1" applyBorder="1" applyAlignment="1">
      <alignment horizontal="left" vertical="center"/>
    </xf>
    <xf numFmtId="0" fontId="3" fillId="0" borderId="39" xfId="0" applyFont="1" applyBorder="1" applyAlignment="1">
      <alignment horizontal="left" vertical="center"/>
    </xf>
    <xf numFmtId="14" fontId="3" fillId="0" borderId="40" xfId="0" applyNumberFormat="1" applyFont="1" applyBorder="1" applyAlignment="1">
      <alignment horizontal="left" vertical="center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0" xfId="0" applyFont="1" applyBorder="1" applyAlignment="1">
      <alignment horizontal="left" vertical="center"/>
    </xf>
    <xf numFmtId="49" fontId="3" fillId="0" borderId="40" xfId="0" applyNumberFormat="1" applyFont="1" applyBorder="1" applyAlignment="1">
      <alignment horizontal="left" vertical="center"/>
    </xf>
    <xf numFmtId="49" fontId="3" fillId="0" borderId="41" xfId="0" applyNumberFormat="1" applyFont="1" applyBorder="1" applyAlignment="1">
      <alignment horizontal="left" vertical="center"/>
    </xf>
    <xf numFmtId="49" fontId="3" fillId="0" borderId="43" xfId="0" applyNumberFormat="1" applyFont="1" applyBorder="1" applyAlignment="1">
      <alignment horizontal="left" vertical="center"/>
    </xf>
    <xf numFmtId="0" fontId="13" fillId="0" borderId="62" xfId="0" applyFont="1" applyBorder="1" applyAlignment="1">
      <alignment horizontal="left" vertical="center"/>
    </xf>
    <xf numFmtId="0" fontId="13" fillId="0" borderId="64" xfId="0" applyFont="1" applyBorder="1" applyAlignment="1">
      <alignment horizontal="left" vertical="center"/>
    </xf>
    <xf numFmtId="0" fontId="13" fillId="0" borderId="65" xfId="0" applyFont="1" applyBorder="1" applyAlignment="1">
      <alignment horizontal="left" vertical="center"/>
    </xf>
    <xf numFmtId="0" fontId="3" fillId="0" borderId="33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49" fontId="16" fillId="0" borderId="18" xfId="0" applyNumberFormat="1" applyFont="1" applyBorder="1" applyAlignment="1">
      <alignment horizontal="right" vertical="center"/>
    </xf>
    <xf numFmtId="49" fontId="16" fillId="0" borderId="52" xfId="0" applyNumberFormat="1" applyFont="1" applyBorder="1" applyAlignment="1">
      <alignment horizontal="right" vertical="center"/>
    </xf>
    <xf numFmtId="0" fontId="3" fillId="0" borderId="35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top"/>
    </xf>
    <xf numFmtId="0" fontId="3" fillId="0" borderId="13" xfId="0" applyFont="1" applyBorder="1" applyAlignment="1">
      <alignment horizontal="left" vertical="top"/>
    </xf>
    <xf numFmtId="0" fontId="3" fillId="0" borderId="36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34" xfId="0" applyFont="1" applyBorder="1" applyAlignment="1">
      <alignment horizontal="left" vertical="top"/>
    </xf>
    <xf numFmtId="0" fontId="3" fillId="0" borderId="44" xfId="0" applyFont="1" applyBorder="1" applyAlignment="1">
      <alignment horizontal="left" vertical="top"/>
    </xf>
    <xf numFmtId="0" fontId="3" fillId="0" borderId="41" xfId="0" applyFont="1" applyBorder="1" applyAlignment="1">
      <alignment horizontal="left" vertical="top"/>
    </xf>
    <xf numFmtId="0" fontId="3" fillId="0" borderId="45" xfId="0" applyFont="1" applyBorder="1" applyAlignment="1">
      <alignment horizontal="left" vertical="top"/>
    </xf>
    <xf numFmtId="0" fontId="8" fillId="0" borderId="37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87" xfId="0" applyFont="1" applyBorder="1" applyAlignment="1">
      <alignment horizontal="left" vertical="center"/>
    </xf>
    <xf numFmtId="0" fontId="3" fillId="0" borderId="85" xfId="0" applyFont="1" applyBorder="1" applyAlignment="1">
      <alignment horizontal="left" vertical="center"/>
    </xf>
    <xf numFmtId="0" fontId="3" fillId="0" borderId="86" xfId="0" applyFont="1" applyBorder="1" applyAlignment="1">
      <alignment horizontal="left" vertical="center"/>
    </xf>
    <xf numFmtId="0" fontId="10" fillId="0" borderId="60" xfId="0" applyFont="1" applyBorder="1" applyAlignment="1">
      <alignment horizontal="left" vertical="center"/>
    </xf>
    <xf numFmtId="0" fontId="10" fillId="0" borderId="18" xfId="0" applyFont="1" applyBorder="1" applyAlignment="1">
      <alignment horizontal="left" vertical="center"/>
    </xf>
    <xf numFmtId="0" fontId="5" fillId="0" borderId="18" xfId="0" applyNumberFormat="1" applyFont="1" applyBorder="1" applyAlignment="1">
      <alignment horizontal="right" vertical="center"/>
    </xf>
    <xf numFmtId="0" fontId="5" fillId="0" borderId="52" xfId="0" applyNumberFormat="1" applyFont="1" applyBorder="1" applyAlignment="1">
      <alignment horizontal="right" vertical="center"/>
    </xf>
    <xf numFmtId="0" fontId="3" fillId="0" borderId="33" xfId="0" applyFont="1" applyBorder="1" applyAlignment="1">
      <alignment horizontal="left" vertical="top"/>
    </xf>
    <xf numFmtId="0" fontId="3" fillId="0" borderId="16" xfId="0" applyFont="1" applyBorder="1" applyAlignment="1">
      <alignment horizontal="left" vertical="top"/>
    </xf>
    <xf numFmtId="0" fontId="3" fillId="0" borderId="35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3" fillId="0" borderId="10" xfId="0" applyFont="1" applyBorder="1" applyAlignment="1">
      <alignment horizontal="left" vertical="top"/>
    </xf>
    <xf numFmtId="0" fontId="4" fillId="0" borderId="17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/>
    </xf>
    <xf numFmtId="0" fontId="10" fillId="0" borderId="13" xfId="0" applyFont="1" applyBorder="1" applyAlignment="1">
      <alignment horizontal="left" vertical="top"/>
    </xf>
    <xf numFmtId="0" fontId="10" fillId="0" borderId="36" xfId="0" applyFont="1" applyBorder="1" applyAlignment="1">
      <alignment horizontal="left" vertical="top"/>
    </xf>
    <xf numFmtId="0" fontId="15" fillId="0" borderId="77" xfId="0" applyNumberFormat="1" applyFont="1" applyBorder="1" applyAlignment="1">
      <alignment horizontal="right" vertical="top"/>
    </xf>
    <xf numFmtId="0" fontId="15" fillId="0" borderId="9" xfId="0" applyNumberFormat="1" applyFont="1" applyBorder="1" applyAlignment="1">
      <alignment horizontal="right" vertical="top"/>
    </xf>
    <xf numFmtId="0" fontId="15" fillId="0" borderId="53" xfId="0" applyNumberFormat="1" applyFont="1" applyBorder="1" applyAlignment="1">
      <alignment horizontal="right" vertical="top"/>
    </xf>
    <xf numFmtId="0" fontId="3" fillId="0" borderId="102" xfId="0" applyFont="1" applyBorder="1" applyAlignment="1">
      <alignment horizontal="center" vertical="center"/>
    </xf>
    <xf numFmtId="0" fontId="3" fillId="0" borderId="101" xfId="0" applyFont="1" applyBorder="1" applyAlignment="1">
      <alignment horizontal="center" vertical="center"/>
    </xf>
    <xf numFmtId="0" fontId="3" fillId="0" borderId="100" xfId="0" applyFont="1" applyBorder="1" applyAlignment="1">
      <alignment horizontal="center" vertical="center"/>
    </xf>
    <xf numFmtId="0" fontId="4" fillId="0" borderId="46" xfId="0" applyFont="1" applyBorder="1" applyAlignment="1">
      <alignment horizontal="left" vertical="top"/>
    </xf>
    <xf numFmtId="0" fontId="4" fillId="0" borderId="31" xfId="0" applyFont="1" applyBorder="1" applyAlignment="1">
      <alignment horizontal="left" vertical="top"/>
    </xf>
    <xf numFmtId="0" fontId="4" fillId="0" borderId="47" xfId="0" applyFont="1" applyBorder="1" applyAlignment="1">
      <alignment horizontal="left" vertical="top"/>
    </xf>
    <xf numFmtId="0" fontId="4" fillId="0" borderId="35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0" fontId="4" fillId="0" borderId="10" xfId="0" applyFont="1" applyBorder="1" applyAlignment="1">
      <alignment horizontal="left" vertical="top"/>
    </xf>
    <xf numFmtId="0" fontId="15" fillId="0" borderId="48" xfId="0" applyFont="1" applyBorder="1" applyAlignment="1">
      <alignment horizontal="left" vertical="top" wrapText="1"/>
    </xf>
    <xf numFmtId="0" fontId="15" fillId="0" borderId="31" xfId="0" applyFont="1" applyBorder="1" applyAlignment="1">
      <alignment horizontal="left" vertical="top" wrapText="1"/>
    </xf>
    <xf numFmtId="0" fontId="15" fillId="0" borderId="68" xfId="0" applyFont="1" applyBorder="1" applyAlignment="1">
      <alignment horizontal="left" vertical="top" wrapText="1"/>
    </xf>
    <xf numFmtId="0" fontId="15" fillId="0" borderId="11" xfId="0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15" fillId="0" borderId="12" xfId="0" applyFont="1" applyBorder="1" applyAlignment="1">
      <alignment horizontal="left" vertical="top" wrapText="1"/>
    </xf>
    <xf numFmtId="0" fontId="10" fillId="0" borderId="61" xfId="0" applyFont="1" applyBorder="1" applyAlignment="1">
      <alignment horizontal="left" vertical="center" wrapText="1"/>
    </xf>
    <xf numFmtId="0" fontId="10" fillId="0" borderId="30" xfId="0" applyFont="1" applyBorder="1" applyAlignment="1">
      <alignment horizontal="left" vertical="center" wrapText="1"/>
    </xf>
    <xf numFmtId="0" fontId="5" fillId="0" borderId="30" xfId="0" applyNumberFormat="1" applyFont="1" applyBorder="1" applyAlignment="1">
      <alignment horizontal="right" vertical="center"/>
    </xf>
    <xf numFmtId="0" fontId="5" fillId="0" borderId="51" xfId="0" applyNumberFormat="1" applyFont="1" applyBorder="1" applyAlignment="1">
      <alignment horizontal="right" vertical="center"/>
    </xf>
    <xf numFmtId="0" fontId="4" fillId="0" borderId="18" xfId="0" applyFont="1" applyBorder="1" applyAlignment="1">
      <alignment horizontal="right" vertical="center" wrapText="1"/>
    </xf>
    <xf numFmtId="0" fontId="4" fillId="0" borderId="52" xfId="0" applyFont="1" applyBorder="1" applyAlignment="1">
      <alignment horizontal="right" vertical="center" wrapText="1"/>
    </xf>
    <xf numFmtId="0" fontId="3" fillId="0" borderId="36" xfId="0" applyFont="1" applyBorder="1" applyAlignment="1">
      <alignment horizontal="left" vertical="center"/>
    </xf>
    <xf numFmtId="0" fontId="3" fillId="0" borderId="5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58" xfId="0" applyFont="1" applyBorder="1" applyAlignment="1">
      <alignment horizontal="left" vertical="center"/>
    </xf>
    <xf numFmtId="0" fontId="11" fillId="0" borderId="22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52" xfId="0" applyFont="1" applyBorder="1" applyAlignment="1">
      <alignment horizontal="center" vertical="center"/>
    </xf>
    <xf numFmtId="0" fontId="3" fillId="0" borderId="29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5" fillId="0" borderId="46" xfId="0" applyFont="1" applyBorder="1" applyAlignment="1">
      <alignment horizontal="left" vertical="center"/>
    </xf>
    <xf numFmtId="0" fontId="5" fillId="0" borderId="31" xfId="0" applyFont="1" applyBorder="1" applyAlignment="1">
      <alignment horizontal="left" vertical="center"/>
    </xf>
    <xf numFmtId="0" fontId="5" fillId="0" borderId="47" xfId="0" applyFont="1" applyBorder="1" applyAlignment="1">
      <alignment horizontal="left" vertical="center"/>
    </xf>
    <xf numFmtId="0" fontId="5" fillId="0" borderId="48" xfId="0" applyFont="1" applyBorder="1" applyAlignment="1">
      <alignment horizontal="left" vertical="center"/>
    </xf>
    <xf numFmtId="0" fontId="5" fillId="0" borderId="49" xfId="0" applyFont="1" applyBorder="1" applyAlignment="1">
      <alignment horizontal="left" vertical="center"/>
    </xf>
    <xf numFmtId="0" fontId="11" fillId="0" borderId="5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11" fillId="0" borderId="51" xfId="0" applyFont="1" applyBorder="1" applyAlignment="1">
      <alignment horizontal="center" vertical="center"/>
    </xf>
    <xf numFmtId="0" fontId="11" fillId="0" borderId="95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49" fontId="11" fillId="0" borderId="55" xfId="0" applyNumberFormat="1" applyFont="1" applyBorder="1" applyAlignment="1">
      <alignment horizontal="center" vertical="center"/>
    </xf>
    <xf numFmtId="49" fontId="11" fillId="0" borderId="31" xfId="0" applyNumberFormat="1" applyFont="1" applyBorder="1" applyAlignment="1">
      <alignment horizontal="center" vertical="center"/>
    </xf>
    <xf numFmtId="49" fontId="11" fillId="0" borderId="32" xfId="0" applyNumberFormat="1" applyFont="1" applyBorder="1" applyAlignment="1">
      <alignment horizontal="center" vertical="center"/>
    </xf>
    <xf numFmtId="49" fontId="11" fillId="0" borderId="21" xfId="0" applyNumberFormat="1" applyFont="1" applyBorder="1" applyAlignment="1">
      <alignment horizontal="center" vertical="center"/>
    </xf>
    <xf numFmtId="49" fontId="11" fillId="0" borderId="0" xfId="0" applyNumberFormat="1" applyFont="1" applyBorder="1" applyAlignment="1">
      <alignment horizontal="center" vertical="center"/>
    </xf>
    <xf numFmtId="49" fontId="11" fillId="0" borderId="34" xfId="0" applyNumberFormat="1" applyFont="1" applyBorder="1" applyAlignment="1">
      <alignment horizontal="center" vertical="center"/>
    </xf>
    <xf numFmtId="49" fontId="11" fillId="0" borderId="57" xfId="0" applyNumberFormat="1" applyFont="1" applyBorder="1" applyAlignment="1">
      <alignment horizontal="center" vertical="center"/>
    </xf>
    <xf numFmtId="49" fontId="11" fillId="0" borderId="41" xfId="0" applyNumberFormat="1" applyFont="1" applyBorder="1" applyAlignment="1">
      <alignment horizontal="center" vertical="center"/>
    </xf>
    <xf numFmtId="49" fontId="11" fillId="0" borderId="45" xfId="0" applyNumberFormat="1" applyFont="1" applyBorder="1" applyAlignment="1">
      <alignment horizontal="center" vertical="center"/>
    </xf>
    <xf numFmtId="0" fontId="3" fillId="0" borderId="56" xfId="0" applyFont="1" applyBorder="1" applyAlignment="1">
      <alignment horizontal="left" vertical="center"/>
    </xf>
    <xf numFmtId="14" fontId="3" fillId="0" borderId="19" xfId="0" applyNumberFormat="1" applyFont="1" applyBorder="1" applyAlignment="1">
      <alignment horizontal="left" vertical="center"/>
    </xf>
    <xf numFmtId="14" fontId="3" fillId="0" borderId="18" xfId="0" applyNumberFormat="1" applyFont="1" applyBorder="1" applyAlignment="1">
      <alignment horizontal="left" vertical="center"/>
    </xf>
    <xf numFmtId="14" fontId="3" fillId="0" borderId="20" xfId="0" applyNumberFormat="1" applyFont="1" applyBorder="1" applyAlignment="1">
      <alignment horizontal="left" vertical="center"/>
    </xf>
    <xf numFmtId="49" fontId="3" fillId="0" borderId="19" xfId="0" applyNumberFormat="1" applyFont="1" applyBorder="1" applyAlignment="1">
      <alignment vertical="center"/>
    </xf>
    <xf numFmtId="49" fontId="3" fillId="0" borderId="18" xfId="0" applyNumberFormat="1" applyFont="1" applyBorder="1" applyAlignment="1">
      <alignment vertical="center"/>
    </xf>
    <xf numFmtId="49" fontId="3" fillId="0" borderId="20" xfId="0" applyNumberFormat="1" applyFont="1" applyBorder="1" applyAlignment="1">
      <alignment vertical="center"/>
    </xf>
    <xf numFmtId="0" fontId="3" fillId="0" borderId="59" xfId="0" applyFont="1" applyBorder="1" applyAlignment="1">
      <alignment horizontal="center" vertical="center"/>
    </xf>
    <xf numFmtId="0" fontId="3" fillId="0" borderId="59" xfId="0" applyFont="1" applyBorder="1" applyAlignment="1">
      <alignment horizontal="left" vertical="center"/>
    </xf>
    <xf numFmtId="0" fontId="3" fillId="0" borderId="19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3" fillId="0" borderId="1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6" xfId="0" applyFont="1" applyBorder="1" applyAlignment="1">
      <alignment horizontal="left" vertical="center"/>
    </xf>
    <xf numFmtId="0" fontId="3" fillId="0" borderId="28" xfId="0" applyFont="1" applyBorder="1" applyAlignment="1">
      <alignment horizontal="left" vertical="center"/>
    </xf>
    <xf numFmtId="0" fontId="3" fillId="0" borderId="97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4" xfId="0" applyFont="1" applyBorder="1" applyAlignment="1">
      <alignment horizontal="center" vertical="center"/>
    </xf>
  </cellXfs>
  <cellStyles count="3">
    <cellStyle name="Čárka 2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wmf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163285</xdr:colOff>
      <xdr:row>20</xdr:row>
      <xdr:rowOff>190501</xdr:rowOff>
    </xdr:from>
    <xdr:to>
      <xdr:col>36</xdr:col>
      <xdr:colOff>43361</xdr:colOff>
      <xdr:row>23</xdr:row>
      <xdr:rowOff>92620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CA362D9-AEFB-4AF2-86BC-5EF1524B0D8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21135" y="5143501"/>
          <a:ext cx="1766026" cy="645069"/>
        </a:xfrm>
        <a:prstGeom prst="rect">
          <a:avLst/>
        </a:prstGeom>
      </xdr:spPr>
    </xdr:pic>
    <xdr:clientData/>
  </xdr:twoCellAnchor>
  <xdr:twoCellAnchor editAs="oneCell">
    <xdr:from>
      <xdr:col>23</xdr:col>
      <xdr:colOff>175847</xdr:colOff>
      <xdr:row>0</xdr:row>
      <xdr:rowOff>40612</xdr:rowOff>
    </xdr:from>
    <xdr:to>
      <xdr:col>42</xdr:col>
      <xdr:colOff>65279</xdr:colOff>
      <xdr:row>4</xdr:row>
      <xdr:rowOff>140487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F2DFE08B-2C5B-4BB8-B83C-DD3DFD6145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95497" y="40612"/>
          <a:ext cx="3870882" cy="1090475"/>
        </a:xfrm>
        <a:prstGeom prst="rect">
          <a:avLst/>
        </a:prstGeom>
      </xdr:spPr>
    </xdr:pic>
    <xdr:clientData/>
  </xdr:twoCellAnchor>
  <xdr:twoCellAnchor editAs="oneCell">
    <xdr:from>
      <xdr:col>0</xdr:col>
      <xdr:colOff>180975</xdr:colOff>
      <xdr:row>0</xdr:row>
      <xdr:rowOff>147987</xdr:rowOff>
    </xdr:from>
    <xdr:to>
      <xdr:col>21</xdr:col>
      <xdr:colOff>161378</xdr:colOff>
      <xdr:row>4</xdr:row>
      <xdr:rowOff>81197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D2A8950D-6EEF-4620-8FA0-8BF182A927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80975" y="147987"/>
          <a:ext cx="4380953" cy="923810"/>
        </a:xfrm>
        <a:prstGeom prst="rect">
          <a:avLst/>
        </a:prstGeom>
      </xdr:spPr>
    </xdr:pic>
    <xdr:clientData/>
  </xdr:twoCellAnchor>
  <xdr:twoCellAnchor editAs="oneCell">
    <xdr:from>
      <xdr:col>27</xdr:col>
      <xdr:colOff>142416</xdr:colOff>
      <xdr:row>25</xdr:row>
      <xdr:rowOff>112192</xdr:rowOff>
    </xdr:from>
    <xdr:to>
      <xdr:col>36</xdr:col>
      <xdr:colOff>80089</xdr:colOff>
      <xdr:row>28</xdr:row>
      <xdr:rowOff>150559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8595B74E-A492-4C4C-BFA0-1D809278AF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800266" y="6303442"/>
          <a:ext cx="1823623" cy="781317"/>
        </a:xfrm>
        <a:prstGeom prst="rect">
          <a:avLst/>
        </a:prstGeom>
      </xdr:spPr>
    </xdr:pic>
    <xdr:clientData/>
  </xdr:twoCellAnchor>
  <xdr:twoCellAnchor editAs="oneCell">
    <xdr:from>
      <xdr:col>27</xdr:col>
      <xdr:colOff>142416</xdr:colOff>
      <xdr:row>29</xdr:row>
      <xdr:rowOff>112192</xdr:rowOff>
    </xdr:from>
    <xdr:to>
      <xdr:col>36</xdr:col>
      <xdr:colOff>80089</xdr:colOff>
      <xdr:row>32</xdr:row>
      <xdr:rowOff>150559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51EA84E6-0076-4007-9AEE-72B36445DA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800266" y="7294042"/>
          <a:ext cx="1823623" cy="78131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KTY\2020\P&#345;ejezd%20-%20B&#345;eclav\Textov&#225;%20&#269;&#225;st\R&#225;me&#269;ky\Popisov&#253;%20r&#225;me&#269;ek%20(B&#345;eclav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 stavby"/>
      <sheetName val="Projektový tým"/>
      <sheetName val="Rozpiska_celé stavby"/>
      <sheetName val="A - PZ"/>
      <sheetName val="B.0"/>
      <sheetName val="B - STZ"/>
      <sheetName val="C.0"/>
      <sheetName val="D.2.1.1.0"/>
      <sheetName val="D.2.1.1.1"/>
      <sheetName val="D.2.1.8.0"/>
      <sheetName val="D.2.1.8.1"/>
      <sheetName val="F.0"/>
      <sheetName val="F.1"/>
      <sheetName val="H.0"/>
      <sheetName val="I.0"/>
      <sheetName val="I.1 - TZ"/>
      <sheetName val="I.2 - MPČ"/>
      <sheetName val="I.3 - NVS"/>
      <sheetName val="Rozpiska_vložené přílohy"/>
      <sheetName val="Seznam dokumentace stavby"/>
      <sheetName val="Seznam SO_XX-XX-XX"/>
      <sheetName val="Seznam podobjektů"/>
      <sheetName val="Seznam SO_XX-XX-XX_04"/>
      <sheetName val="Seznam SK_XX-XX-XX"/>
      <sheetName val="Dokumentace dle 499_2006"/>
    </sheetNames>
    <sheetDataSet>
      <sheetData sheetId="0"/>
      <sheetData sheetId="1"/>
      <sheetData sheetId="2">
        <row r="48">
          <cell r="A48" t="str">
            <v>Jihomoravský</v>
          </cell>
          <cell r="K48" t="str">
            <v>Poštorná, Charvátská Nová Ves</v>
          </cell>
          <cell r="Z48">
            <v>208306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44"/>
  <sheetViews>
    <sheetView view="pageBreakPreview" zoomScaleNormal="70" zoomScaleSheetLayoutView="100" workbookViewId="0">
      <selection activeCell="B2" sqref="B2"/>
    </sheetView>
  </sheetViews>
  <sheetFormatPr defaultRowHeight="15" x14ac:dyDescent="0.25"/>
  <cols>
    <col min="1" max="1" width="22.19921875" style="1" customWidth="1"/>
    <col min="2" max="2" width="47.19921875" style="1" customWidth="1"/>
    <col min="3" max="30" width="1.8984375" style="1" customWidth="1"/>
    <col min="31" max="31" width="12.69921875" style="1" customWidth="1"/>
    <col min="32" max="32" width="13.3984375" style="1" customWidth="1"/>
    <col min="33" max="35" width="1.69921875" style="1" customWidth="1"/>
    <col min="36" max="16384" width="8.796875" style="1"/>
  </cols>
  <sheetData>
    <row r="1" spans="1:32" s="2" customFormat="1" ht="41.25" customHeight="1" x14ac:dyDescent="0.2">
      <c r="A1" s="33" t="s">
        <v>2</v>
      </c>
      <c r="B1" s="53" t="s">
        <v>68</v>
      </c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12"/>
    </row>
    <row r="2" spans="1:32" s="2" customFormat="1" ht="18" customHeight="1" x14ac:dyDescent="0.2">
      <c r="A2" s="24" t="s">
        <v>13</v>
      </c>
      <c r="B2" s="49" t="s">
        <v>49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12"/>
    </row>
    <row r="3" spans="1:32" s="2" customFormat="1" ht="18" customHeight="1" x14ac:dyDescent="0.2">
      <c r="A3" s="24" t="s">
        <v>12</v>
      </c>
      <c r="B3" s="50">
        <v>44422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12"/>
    </row>
    <row r="4" spans="1:32" s="2" customFormat="1" ht="18" customHeight="1" x14ac:dyDescent="0.2">
      <c r="A4" s="25" t="s">
        <v>1</v>
      </c>
      <c r="B4" s="51" t="s">
        <v>65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2"/>
    </row>
    <row r="5" spans="1:32" s="2" customFormat="1" ht="18" customHeight="1" thickBot="1" x14ac:dyDescent="0.25">
      <c r="A5" s="26" t="s">
        <v>25</v>
      </c>
      <c r="B5" s="52" t="s">
        <v>66</v>
      </c>
      <c r="C5" s="11"/>
      <c r="D5" s="11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</row>
    <row r="6" spans="1:32" s="2" customFormat="1" ht="20.100000000000001" customHeight="1" x14ac:dyDescent="0.2">
      <c r="A6" s="23" t="s">
        <v>9</v>
      </c>
      <c r="B6" s="31" t="s">
        <v>48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10"/>
      <c r="AF6" s="8"/>
    </row>
    <row r="7" spans="1:32" s="2" customFormat="1" ht="20.100000000000001" customHeight="1" x14ac:dyDescent="0.2">
      <c r="A7" s="24" t="s">
        <v>6</v>
      </c>
      <c r="B7" s="30" t="s">
        <v>32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10"/>
      <c r="AF7" s="8"/>
    </row>
    <row r="8" spans="1:32" s="2" customFormat="1" ht="20.100000000000001" customHeight="1" x14ac:dyDescent="0.2">
      <c r="A8" s="24" t="s">
        <v>10</v>
      </c>
      <c r="B8" s="49" t="s">
        <v>50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10"/>
      <c r="AF8" s="8"/>
    </row>
    <row r="9" spans="1:32" s="2" customFormat="1" ht="20.100000000000001" customHeight="1" x14ac:dyDescent="0.2">
      <c r="A9" s="24" t="s">
        <v>6</v>
      </c>
      <c r="B9" s="49" t="s">
        <v>51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10"/>
      <c r="AF9" s="8"/>
    </row>
    <row r="10" spans="1:32" s="2" customFormat="1" ht="20.100000000000001" customHeight="1" x14ac:dyDescent="0.2">
      <c r="A10" s="76" t="s">
        <v>42</v>
      </c>
      <c r="B10" s="70" t="s">
        <v>67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10"/>
      <c r="AF10" s="8"/>
    </row>
    <row r="11" spans="1:32" s="2" customFormat="1" ht="18" customHeight="1" thickBot="1" x14ac:dyDescent="0.25">
      <c r="A11" s="77"/>
      <c r="B11" s="48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9"/>
      <c r="AF11" s="6"/>
    </row>
    <row r="12" spans="1:32" s="2" customFormat="1" ht="18" customHeight="1" x14ac:dyDescent="0.2">
      <c r="A12" s="13" t="s">
        <v>7</v>
      </c>
      <c r="B12" s="32" t="s">
        <v>52</v>
      </c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9"/>
      <c r="AF12" s="6"/>
    </row>
    <row r="13" spans="1:32" s="2" customFormat="1" ht="18" customHeight="1" x14ac:dyDescent="0.2">
      <c r="A13" s="27" t="s">
        <v>6</v>
      </c>
      <c r="B13" s="54" t="s">
        <v>53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9"/>
      <c r="AF13" s="6"/>
    </row>
    <row r="14" spans="1:32" s="2" customFormat="1" ht="18" customHeight="1" x14ac:dyDescent="0.2">
      <c r="A14" s="74" t="s">
        <v>24</v>
      </c>
      <c r="B14" s="58" t="s">
        <v>57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9"/>
      <c r="AF14" s="6"/>
    </row>
    <row r="15" spans="1:32" s="2" customFormat="1" ht="18" customHeight="1" x14ac:dyDescent="0.2">
      <c r="A15" s="75"/>
      <c r="B15" s="55" t="s">
        <v>54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9"/>
      <c r="AF15" s="6"/>
    </row>
    <row r="16" spans="1:32" s="2" customFormat="1" ht="18" customHeight="1" x14ac:dyDescent="0.2">
      <c r="A16" s="28" t="s">
        <v>36</v>
      </c>
      <c r="B16" s="56">
        <v>20071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9"/>
      <c r="AF16" s="6"/>
    </row>
    <row r="17" spans="1:32" s="2" customFormat="1" ht="18" customHeight="1" thickBot="1" x14ac:dyDescent="0.25">
      <c r="A17" s="29" t="s">
        <v>47</v>
      </c>
      <c r="B17" s="57" t="s">
        <v>55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7"/>
    </row>
    <row r="18" spans="1:32" x14ac:dyDescent="0.25">
      <c r="B18" s="4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</row>
    <row r="19" spans="1:32" x14ac:dyDescent="0.25">
      <c r="B19" s="18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</row>
    <row r="20" spans="1:32" x14ac:dyDescent="0.25">
      <c r="B20" s="18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</row>
    <row r="21" spans="1:32" x14ac:dyDescent="0.25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</row>
    <row r="22" spans="1:32" x14ac:dyDescent="0.25">
      <c r="B22" s="18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</row>
    <row r="23" spans="1:32" x14ac:dyDescent="0.25">
      <c r="B23" s="18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</row>
    <row r="24" spans="1:32" x14ac:dyDescent="0.25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</row>
    <row r="25" spans="1:32" x14ac:dyDescent="0.25">
      <c r="B25" s="18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</row>
    <row r="26" spans="1:32" x14ac:dyDescent="0.25">
      <c r="B26" s="18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</row>
    <row r="27" spans="1:32" x14ac:dyDescent="0.25">
      <c r="B27" s="18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</row>
    <row r="28" spans="1:32" x14ac:dyDescent="0.25">
      <c r="B28" s="18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</row>
    <row r="29" spans="1:32" x14ac:dyDescent="0.25">
      <c r="B29" s="18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</row>
    <row r="30" spans="1:32" x14ac:dyDescent="0.25">
      <c r="B30" s="18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</row>
    <row r="31" spans="1:32" x14ac:dyDescent="0.25">
      <c r="B31" s="18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</row>
    <row r="32" spans="1:32" x14ac:dyDescent="0.25">
      <c r="B32" s="18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</row>
    <row r="33" spans="2:30" x14ac:dyDescent="0.25">
      <c r="B33" s="18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</row>
    <row r="34" spans="2:30" x14ac:dyDescent="0.25">
      <c r="B34" s="18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</row>
    <row r="35" spans="2:30" x14ac:dyDescent="0.25">
      <c r="B35" s="18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</row>
    <row r="36" spans="2:30" x14ac:dyDescent="0.25">
      <c r="B36" s="18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</row>
    <row r="37" spans="2:30" x14ac:dyDescent="0.25">
      <c r="B37" s="1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</row>
    <row r="38" spans="2:30" x14ac:dyDescent="0.25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</row>
    <row r="39" spans="2:30" x14ac:dyDescent="0.25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</row>
    <row r="40" spans="2:30" x14ac:dyDescent="0.25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</row>
    <row r="41" spans="2:30" x14ac:dyDescent="0.25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</row>
    <row r="42" spans="2:30" x14ac:dyDescent="0.25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</row>
    <row r="43" spans="2:30" x14ac:dyDescent="0.25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</row>
    <row r="44" spans="2:30" x14ac:dyDescent="0.25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</row>
  </sheetData>
  <mergeCells count="2">
    <mergeCell ref="A14:A15"/>
    <mergeCell ref="A10:A11"/>
  </mergeCells>
  <dataValidations count="1">
    <dataValidation type="list" allowBlank="1" showInputMessage="1" showErrorMessage="1" sqref="B2" xr:uid="{00000000-0002-0000-0000-000000000000}">
      <formula1>"ZP,DUR,DUSP,DSP,PDPS,RDS,DSPS"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C0AEF8-0DE6-4253-A48F-7BE146B957FF}">
  <dimension ref="A1:BB51"/>
  <sheetViews>
    <sheetView showGridLines="0" tabSelected="1" view="pageBreakPreview" topLeftCell="A25" zoomScale="85" zoomScaleNormal="70" zoomScaleSheetLayoutView="85" zoomScalePageLayoutView="70" workbookViewId="0">
      <selection activeCell="BP46" sqref="BP46"/>
    </sheetView>
  </sheetViews>
  <sheetFormatPr defaultColWidth="1.09765625" defaultRowHeight="15" x14ac:dyDescent="0.25"/>
  <cols>
    <col min="1" max="43" width="2.19921875" style="1" customWidth="1"/>
    <col min="44" max="47" width="1.09765625" style="1"/>
    <col min="48" max="48" width="1.796875" style="1" hidden="1" customWidth="1"/>
    <col min="49" max="54" width="0" style="1" hidden="1" customWidth="1"/>
    <col min="55" max="16384" width="1.09765625" style="1"/>
  </cols>
  <sheetData>
    <row r="1" spans="1:43" s="2" customFormat="1" ht="20.100000000000001" customHeight="1" x14ac:dyDescent="0.2">
      <c r="A1" s="215"/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  <c r="R1" s="216"/>
      <c r="S1" s="216"/>
      <c r="T1" s="216"/>
      <c r="U1" s="216"/>
      <c r="V1" s="216"/>
      <c r="W1" s="216"/>
      <c r="X1" s="216"/>
      <c r="Y1" s="216"/>
      <c r="Z1" s="216"/>
      <c r="AA1" s="216"/>
      <c r="AB1" s="216"/>
      <c r="AC1" s="216"/>
      <c r="AD1" s="216"/>
      <c r="AE1" s="216"/>
      <c r="AF1" s="216"/>
      <c r="AG1" s="216"/>
      <c r="AH1" s="216"/>
      <c r="AI1" s="216"/>
      <c r="AJ1" s="216"/>
      <c r="AK1" s="216"/>
      <c r="AL1" s="216"/>
      <c r="AM1" s="216"/>
      <c r="AN1" s="216"/>
      <c r="AO1" s="216"/>
      <c r="AP1" s="216"/>
      <c r="AQ1" s="217"/>
    </row>
    <row r="2" spans="1:43" s="2" customFormat="1" ht="20.100000000000001" customHeight="1" x14ac:dyDescent="0.2">
      <c r="A2" s="218"/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R2" s="219"/>
      <c r="S2" s="219"/>
      <c r="T2" s="219"/>
      <c r="U2" s="219"/>
      <c r="V2" s="219"/>
      <c r="W2" s="219"/>
      <c r="X2" s="219"/>
      <c r="Y2" s="219"/>
      <c r="Z2" s="219"/>
      <c r="AA2" s="219"/>
      <c r="AB2" s="219"/>
      <c r="AC2" s="219"/>
      <c r="AD2" s="219"/>
      <c r="AE2" s="219"/>
      <c r="AF2" s="219"/>
      <c r="AG2" s="219"/>
      <c r="AH2" s="219"/>
      <c r="AI2" s="219"/>
      <c r="AJ2" s="219"/>
      <c r="AK2" s="219"/>
      <c r="AL2" s="219"/>
      <c r="AM2" s="219"/>
      <c r="AN2" s="219"/>
      <c r="AO2" s="219"/>
      <c r="AP2" s="219"/>
      <c r="AQ2" s="220"/>
    </row>
    <row r="3" spans="1:43" s="2" customFormat="1" ht="20.100000000000001" customHeight="1" x14ac:dyDescent="0.2">
      <c r="A3" s="218"/>
      <c r="B3" s="219"/>
      <c r="C3" s="219"/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19"/>
      <c r="P3" s="219"/>
      <c r="Q3" s="219"/>
      <c r="R3" s="219"/>
      <c r="S3" s="219"/>
      <c r="T3" s="219"/>
      <c r="U3" s="219"/>
      <c r="V3" s="219"/>
      <c r="W3" s="219"/>
      <c r="X3" s="219"/>
      <c r="Y3" s="219"/>
      <c r="Z3" s="219"/>
      <c r="AA3" s="219"/>
      <c r="AB3" s="219"/>
      <c r="AC3" s="219"/>
      <c r="AD3" s="219"/>
      <c r="AE3" s="219"/>
      <c r="AF3" s="219"/>
      <c r="AG3" s="219"/>
      <c r="AH3" s="219"/>
      <c r="AI3" s="219"/>
      <c r="AJ3" s="219"/>
      <c r="AK3" s="219"/>
      <c r="AL3" s="219"/>
      <c r="AM3" s="219"/>
      <c r="AN3" s="219"/>
      <c r="AO3" s="219"/>
      <c r="AP3" s="219"/>
      <c r="AQ3" s="220"/>
    </row>
    <row r="4" spans="1:43" s="2" customFormat="1" ht="20.100000000000001" customHeight="1" x14ac:dyDescent="0.2">
      <c r="A4" s="218"/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19"/>
      <c r="T4" s="219"/>
      <c r="U4" s="219"/>
      <c r="V4" s="219"/>
      <c r="W4" s="219"/>
      <c r="X4" s="219"/>
      <c r="Y4" s="219"/>
      <c r="Z4" s="219"/>
      <c r="AA4" s="219"/>
      <c r="AB4" s="219"/>
      <c r="AC4" s="219"/>
      <c r="AD4" s="219"/>
      <c r="AE4" s="219"/>
      <c r="AF4" s="219"/>
      <c r="AG4" s="219"/>
      <c r="AH4" s="219"/>
      <c r="AI4" s="219"/>
      <c r="AJ4" s="219"/>
      <c r="AK4" s="219"/>
      <c r="AL4" s="219"/>
      <c r="AM4" s="219"/>
      <c r="AN4" s="219"/>
      <c r="AO4" s="219"/>
      <c r="AP4" s="219"/>
      <c r="AQ4" s="220"/>
    </row>
    <row r="5" spans="1:43" s="2" customFormat="1" ht="20.100000000000001" customHeight="1" x14ac:dyDescent="0.2">
      <c r="A5" s="218"/>
      <c r="B5" s="219"/>
      <c r="C5" s="219"/>
      <c r="D5" s="219"/>
      <c r="E5" s="219"/>
      <c r="F5" s="219"/>
      <c r="G5" s="219"/>
      <c r="H5" s="219"/>
      <c r="I5" s="219"/>
      <c r="J5" s="219"/>
      <c r="K5" s="219"/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19"/>
      <c r="AC5" s="219"/>
      <c r="AD5" s="219"/>
      <c r="AE5" s="219"/>
      <c r="AF5" s="219"/>
      <c r="AG5" s="219"/>
      <c r="AH5" s="219"/>
      <c r="AI5" s="219"/>
      <c r="AJ5" s="219"/>
      <c r="AK5" s="219"/>
      <c r="AL5" s="219"/>
      <c r="AM5" s="219"/>
      <c r="AN5" s="219"/>
      <c r="AO5" s="219"/>
      <c r="AP5" s="219"/>
      <c r="AQ5" s="220"/>
    </row>
    <row r="6" spans="1:43" s="2" customFormat="1" ht="20.100000000000001" customHeight="1" x14ac:dyDescent="0.2">
      <c r="A6" s="221" t="s">
        <v>64</v>
      </c>
      <c r="B6" s="222"/>
      <c r="C6" s="222"/>
      <c r="D6" s="222"/>
      <c r="E6" s="222"/>
      <c r="F6" s="222"/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222"/>
      <c r="R6" s="222"/>
      <c r="S6" s="222"/>
      <c r="T6" s="222"/>
      <c r="U6" s="222"/>
      <c r="V6" s="222"/>
      <c r="W6" s="222"/>
      <c r="X6" s="222"/>
      <c r="Y6" s="222"/>
      <c r="Z6" s="222"/>
      <c r="AA6" s="222"/>
      <c r="AB6" s="3"/>
      <c r="AC6" s="3" t="s">
        <v>46</v>
      </c>
      <c r="AD6" s="3"/>
      <c r="AE6" s="3"/>
      <c r="AF6" s="3"/>
      <c r="AG6" s="3"/>
      <c r="AH6" s="3"/>
      <c r="AI6" s="3"/>
      <c r="AJ6" s="45"/>
      <c r="AK6" s="45"/>
      <c r="AL6" s="3"/>
      <c r="AM6" s="3"/>
      <c r="AN6" s="3"/>
      <c r="AO6" s="3"/>
      <c r="AP6" s="3"/>
      <c r="AQ6" s="60"/>
    </row>
    <row r="7" spans="1:43" s="2" customFormat="1" ht="20.100000000000001" customHeight="1" x14ac:dyDescent="0.2">
      <c r="A7" s="223"/>
      <c r="B7" s="224"/>
      <c r="C7" s="224"/>
      <c r="D7" s="224"/>
      <c r="E7" s="224"/>
      <c r="F7" s="224"/>
      <c r="G7" s="224"/>
      <c r="H7" s="224"/>
      <c r="I7" s="224"/>
      <c r="J7" s="224"/>
      <c r="K7" s="224"/>
      <c r="L7" s="224"/>
      <c r="M7" s="224"/>
      <c r="N7" s="224"/>
      <c r="O7" s="224"/>
      <c r="P7" s="224"/>
      <c r="Q7" s="224"/>
      <c r="R7" s="224"/>
      <c r="S7" s="224"/>
      <c r="T7" s="224"/>
      <c r="U7" s="224"/>
      <c r="V7" s="224"/>
      <c r="W7" s="224"/>
      <c r="X7" s="224"/>
      <c r="Y7" s="224"/>
      <c r="Z7" s="224"/>
      <c r="AA7" s="225"/>
      <c r="AB7" s="61"/>
      <c r="AC7" s="59"/>
      <c r="AD7" s="45"/>
      <c r="AE7" s="45"/>
      <c r="AF7" s="11"/>
      <c r="AG7" s="11"/>
      <c r="AH7" s="11"/>
      <c r="AI7" s="11"/>
      <c r="AJ7" s="45"/>
      <c r="AK7" s="45"/>
      <c r="AL7" s="45"/>
      <c r="AM7" s="45"/>
      <c r="AN7" s="45"/>
      <c r="AO7" s="45"/>
      <c r="AP7" s="45"/>
      <c r="AQ7" s="60"/>
    </row>
    <row r="8" spans="1:43" s="2" customFormat="1" ht="20.100000000000001" customHeight="1" x14ac:dyDescent="0.2">
      <c r="A8" s="218"/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26"/>
      <c r="AB8" s="61"/>
      <c r="AC8" s="45"/>
      <c r="AD8" s="3"/>
      <c r="AE8" s="3"/>
      <c r="AF8" s="3"/>
      <c r="AG8" s="3"/>
      <c r="AH8" s="3"/>
      <c r="AI8" s="3"/>
      <c r="AJ8" s="45"/>
      <c r="AK8" s="45"/>
      <c r="AL8" s="45"/>
      <c r="AM8" s="45"/>
      <c r="AN8" s="45"/>
      <c r="AO8" s="45"/>
      <c r="AP8" s="45"/>
      <c r="AQ8" s="60"/>
    </row>
    <row r="9" spans="1:43" s="2" customFormat="1" ht="20.100000000000001" customHeight="1" x14ac:dyDescent="0.2">
      <c r="A9" s="218"/>
      <c r="B9" s="219"/>
      <c r="C9" s="219"/>
      <c r="D9" s="219"/>
      <c r="E9" s="219"/>
      <c r="F9" s="219"/>
      <c r="G9" s="219"/>
      <c r="H9" s="219"/>
      <c r="I9" s="219"/>
      <c r="J9" s="219"/>
      <c r="K9" s="219"/>
      <c r="L9" s="219"/>
      <c r="M9" s="219"/>
      <c r="N9" s="219"/>
      <c r="O9" s="219"/>
      <c r="P9" s="219"/>
      <c r="Q9" s="219"/>
      <c r="R9" s="219"/>
      <c r="S9" s="219"/>
      <c r="T9" s="219"/>
      <c r="U9" s="219"/>
      <c r="V9" s="219"/>
      <c r="W9" s="219"/>
      <c r="X9" s="219"/>
      <c r="Y9" s="219"/>
      <c r="Z9" s="219"/>
      <c r="AA9" s="226"/>
      <c r="AB9" s="61"/>
      <c r="AC9" s="45"/>
      <c r="AD9" s="11"/>
      <c r="AE9" s="11"/>
      <c r="AF9" s="11"/>
      <c r="AG9" s="11"/>
      <c r="AH9" s="11"/>
      <c r="AI9" s="11"/>
      <c r="AJ9" s="45"/>
      <c r="AK9" s="45"/>
      <c r="AL9" s="45"/>
      <c r="AM9" s="45"/>
      <c r="AN9" s="45"/>
      <c r="AO9" s="45"/>
      <c r="AP9" s="45"/>
      <c r="AQ9" s="60"/>
    </row>
    <row r="10" spans="1:43" s="2" customFormat="1" ht="20.100000000000001" customHeight="1" x14ac:dyDescent="0.2">
      <c r="A10" s="218"/>
      <c r="B10" s="219"/>
      <c r="C10" s="219"/>
      <c r="D10" s="219"/>
      <c r="E10" s="219"/>
      <c r="F10" s="219"/>
      <c r="G10" s="219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19"/>
      <c r="Y10" s="219"/>
      <c r="Z10" s="219"/>
      <c r="AA10" s="226"/>
      <c r="AB10" s="61"/>
      <c r="AC10" s="45"/>
      <c r="AD10" s="3"/>
      <c r="AE10" s="3"/>
      <c r="AF10" s="3"/>
      <c r="AG10" s="3"/>
      <c r="AH10" s="3"/>
      <c r="AI10" s="3"/>
      <c r="AJ10" s="45"/>
      <c r="AK10" s="45"/>
      <c r="AL10" s="45"/>
      <c r="AM10" s="45"/>
      <c r="AN10" s="45"/>
      <c r="AO10" s="45"/>
      <c r="AP10" s="45"/>
      <c r="AQ10" s="60"/>
    </row>
    <row r="11" spans="1:43" s="2" customFormat="1" ht="20.100000000000001" customHeight="1" x14ac:dyDescent="0.2">
      <c r="A11" s="218"/>
      <c r="B11" s="219"/>
      <c r="C11" s="219"/>
      <c r="D11" s="219"/>
      <c r="E11" s="219"/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19"/>
      <c r="Y11" s="219"/>
      <c r="Z11" s="219"/>
      <c r="AA11" s="226"/>
      <c r="AB11" s="61"/>
      <c r="AC11" s="45"/>
      <c r="AD11" s="3"/>
      <c r="AE11" s="3"/>
      <c r="AF11" s="3"/>
      <c r="AG11" s="3"/>
      <c r="AH11" s="3"/>
      <c r="AI11" s="3"/>
      <c r="AJ11" s="45"/>
      <c r="AK11" s="45"/>
      <c r="AL11" s="45"/>
      <c r="AM11" s="45"/>
      <c r="AN11" s="45"/>
      <c r="AO11" s="45"/>
      <c r="AP11" s="45"/>
      <c r="AQ11" s="60"/>
    </row>
    <row r="12" spans="1:43" s="2" customFormat="1" ht="20.100000000000001" customHeight="1" x14ac:dyDescent="0.2">
      <c r="A12" s="218"/>
      <c r="B12" s="219"/>
      <c r="C12" s="219"/>
      <c r="D12" s="219"/>
      <c r="E12" s="219"/>
      <c r="F12" s="219"/>
      <c r="G12" s="219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9"/>
      <c r="Y12" s="219"/>
      <c r="Z12" s="219"/>
      <c r="AA12" s="226"/>
      <c r="AB12" s="61"/>
      <c r="AC12" s="45"/>
      <c r="AD12" s="3"/>
      <c r="AE12" s="3"/>
      <c r="AF12" s="3"/>
      <c r="AG12" s="3"/>
      <c r="AH12" s="3"/>
      <c r="AI12" s="3"/>
      <c r="AJ12" s="45"/>
      <c r="AK12" s="45"/>
      <c r="AL12" s="45"/>
      <c r="AM12" s="45"/>
      <c r="AN12" s="45"/>
      <c r="AO12" s="45"/>
      <c r="AP12" s="45"/>
      <c r="AQ12" s="60"/>
    </row>
    <row r="13" spans="1:43" s="2" customFormat="1" ht="20.100000000000001" customHeight="1" x14ac:dyDescent="0.2">
      <c r="A13" s="218"/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26"/>
      <c r="AB13" s="61"/>
      <c r="AC13" s="4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60"/>
    </row>
    <row r="14" spans="1:43" s="2" customFormat="1" ht="20.100000000000001" customHeight="1" x14ac:dyDescent="0.2">
      <c r="A14" s="227"/>
      <c r="B14" s="228"/>
      <c r="C14" s="228"/>
      <c r="D14" s="228"/>
      <c r="E14" s="228"/>
      <c r="F14" s="228"/>
      <c r="G14" s="228"/>
      <c r="H14" s="228"/>
      <c r="I14" s="228"/>
      <c r="J14" s="228"/>
      <c r="K14" s="228"/>
      <c r="L14" s="228"/>
      <c r="M14" s="228"/>
      <c r="N14" s="228"/>
      <c r="O14" s="228"/>
      <c r="P14" s="228"/>
      <c r="Q14" s="228"/>
      <c r="R14" s="228"/>
      <c r="S14" s="228"/>
      <c r="T14" s="228"/>
      <c r="U14" s="228"/>
      <c r="V14" s="228"/>
      <c r="W14" s="228"/>
      <c r="X14" s="228"/>
      <c r="Y14" s="228"/>
      <c r="Z14" s="228"/>
      <c r="AA14" s="229"/>
      <c r="AB14" s="62"/>
      <c r="AC14" s="46"/>
      <c r="AD14" s="47" t="s">
        <v>20</v>
      </c>
      <c r="AE14" s="47"/>
      <c r="AF14" s="47"/>
      <c r="AG14" s="47"/>
      <c r="AH14" s="47"/>
      <c r="AI14" s="47"/>
      <c r="AJ14" s="63"/>
      <c r="AK14" s="63"/>
      <c r="AL14" s="47" t="s">
        <v>19</v>
      </c>
      <c r="AM14" s="46"/>
      <c r="AN14" s="46"/>
      <c r="AO14" s="46"/>
      <c r="AP14" s="46"/>
      <c r="AQ14" s="64"/>
    </row>
    <row r="15" spans="1:43" s="2" customFormat="1" ht="20.100000000000001" customHeight="1" x14ac:dyDescent="0.2">
      <c r="A15" s="208" t="s">
        <v>30</v>
      </c>
      <c r="B15" s="208"/>
      <c r="C15" s="208"/>
      <c r="D15" s="208"/>
      <c r="E15" s="208"/>
      <c r="F15" s="208" t="s">
        <v>19</v>
      </c>
      <c r="G15" s="208"/>
      <c r="H15" s="208"/>
      <c r="I15" s="208"/>
      <c r="J15" s="208"/>
      <c r="K15" s="208" t="s">
        <v>31</v>
      </c>
      <c r="L15" s="208"/>
      <c r="M15" s="208"/>
      <c r="N15" s="208"/>
      <c r="O15" s="208"/>
      <c r="P15" s="208"/>
      <c r="Q15" s="208"/>
      <c r="R15" s="208"/>
      <c r="S15" s="208"/>
      <c r="T15" s="208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  <c r="AE15" s="208"/>
      <c r="AF15" s="208"/>
      <c r="AG15" s="208"/>
      <c r="AH15" s="208"/>
      <c r="AI15" s="208"/>
      <c r="AJ15" s="208"/>
      <c r="AK15" s="208"/>
      <c r="AL15" s="208" t="s">
        <v>40</v>
      </c>
      <c r="AM15" s="208"/>
      <c r="AN15" s="208"/>
      <c r="AO15" s="208"/>
      <c r="AP15" s="208"/>
      <c r="AQ15" s="208"/>
    </row>
    <row r="16" spans="1:43" s="2" customFormat="1" ht="20.100000000000001" customHeight="1" x14ac:dyDescent="0.2">
      <c r="A16" s="204" t="s">
        <v>41</v>
      </c>
      <c r="B16" s="205"/>
      <c r="C16" s="205"/>
      <c r="D16" s="205"/>
      <c r="E16" s="206"/>
      <c r="F16" s="201">
        <v>44665</v>
      </c>
      <c r="G16" s="202"/>
      <c r="H16" s="202"/>
      <c r="I16" s="202"/>
      <c r="J16" s="203"/>
      <c r="K16" s="212" t="s">
        <v>70</v>
      </c>
      <c r="L16" s="213"/>
      <c r="M16" s="213"/>
      <c r="N16" s="213"/>
      <c r="O16" s="213"/>
      <c r="P16" s="213"/>
      <c r="Q16" s="213"/>
      <c r="R16" s="213"/>
      <c r="S16" s="213"/>
      <c r="T16" s="213"/>
      <c r="U16" s="213"/>
      <c r="V16" s="213"/>
      <c r="W16" s="213"/>
      <c r="X16" s="213"/>
      <c r="Y16" s="213"/>
      <c r="Z16" s="213"/>
      <c r="AA16" s="213"/>
      <c r="AB16" s="213"/>
      <c r="AC16" s="213"/>
      <c r="AD16" s="213"/>
      <c r="AE16" s="213"/>
      <c r="AF16" s="213"/>
      <c r="AG16" s="213"/>
      <c r="AH16" s="213"/>
      <c r="AI16" s="213"/>
      <c r="AJ16" s="213"/>
      <c r="AK16" s="214"/>
      <c r="AL16" s="208" t="s">
        <v>56</v>
      </c>
      <c r="AM16" s="208"/>
      <c r="AN16" s="208"/>
      <c r="AO16" s="208"/>
      <c r="AP16" s="208"/>
      <c r="AQ16" s="208"/>
    </row>
    <row r="17" spans="1:43" s="2" customFormat="1" ht="20.100000000000001" customHeight="1" x14ac:dyDescent="0.2">
      <c r="A17" s="204" t="s">
        <v>59</v>
      </c>
      <c r="B17" s="205"/>
      <c r="C17" s="205"/>
      <c r="D17" s="205"/>
      <c r="E17" s="206"/>
      <c r="F17" s="201">
        <v>44422</v>
      </c>
      <c r="G17" s="202"/>
      <c r="H17" s="202"/>
      <c r="I17" s="202"/>
      <c r="J17" s="203"/>
      <c r="K17" s="212" t="s">
        <v>58</v>
      </c>
      <c r="L17" s="213"/>
      <c r="M17" s="213"/>
      <c r="N17" s="213"/>
      <c r="O17" s="213"/>
      <c r="P17" s="213"/>
      <c r="Q17" s="213"/>
      <c r="R17" s="213"/>
      <c r="S17" s="213"/>
      <c r="T17" s="213"/>
      <c r="U17" s="213"/>
      <c r="V17" s="213"/>
      <c r="W17" s="213"/>
      <c r="X17" s="213"/>
      <c r="Y17" s="213"/>
      <c r="Z17" s="213"/>
      <c r="AA17" s="213"/>
      <c r="AB17" s="213"/>
      <c r="AC17" s="213"/>
      <c r="AD17" s="213"/>
      <c r="AE17" s="213"/>
      <c r="AF17" s="213"/>
      <c r="AG17" s="213"/>
      <c r="AH17" s="213"/>
      <c r="AI17" s="213"/>
      <c r="AJ17" s="213"/>
      <c r="AK17" s="214"/>
      <c r="AL17" s="208" t="s">
        <v>56</v>
      </c>
      <c r="AM17" s="208"/>
      <c r="AN17" s="208"/>
      <c r="AO17" s="208"/>
      <c r="AP17" s="208"/>
      <c r="AQ17" s="208"/>
    </row>
    <row r="18" spans="1:43" s="2" customFormat="1" ht="20.100000000000001" customHeight="1" x14ac:dyDescent="0.2">
      <c r="A18" s="67"/>
      <c r="B18" s="68"/>
      <c r="C18" s="68"/>
      <c r="D18" s="68"/>
      <c r="E18" s="69"/>
      <c r="F18" s="201"/>
      <c r="G18" s="202"/>
      <c r="H18" s="202"/>
      <c r="I18" s="202"/>
      <c r="J18" s="203"/>
      <c r="K18" s="71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72"/>
      <c r="AJ18" s="72"/>
      <c r="AK18" s="73"/>
      <c r="AL18" s="209"/>
      <c r="AM18" s="210"/>
      <c r="AN18" s="210"/>
      <c r="AO18" s="210"/>
      <c r="AP18" s="210"/>
      <c r="AQ18" s="211"/>
    </row>
    <row r="19" spans="1:43" s="2" customFormat="1" ht="20.100000000000001" customHeight="1" x14ac:dyDescent="0.2">
      <c r="A19" s="204"/>
      <c r="B19" s="205"/>
      <c r="C19" s="205"/>
      <c r="D19" s="205"/>
      <c r="E19" s="206"/>
      <c r="F19" s="207"/>
      <c r="G19" s="207"/>
      <c r="H19" s="207"/>
      <c r="I19" s="207"/>
      <c r="J19" s="207"/>
      <c r="K19" s="208"/>
      <c r="L19" s="208"/>
      <c r="M19" s="208"/>
      <c r="N19" s="208"/>
      <c r="O19" s="208"/>
      <c r="P19" s="208"/>
      <c r="Q19" s="208"/>
      <c r="R19" s="208"/>
      <c r="S19" s="208"/>
      <c r="T19" s="208"/>
      <c r="U19" s="208"/>
      <c r="V19" s="208"/>
      <c r="W19" s="208"/>
      <c r="X19" s="208"/>
      <c r="Y19" s="208"/>
      <c r="Z19" s="208"/>
      <c r="AA19" s="208"/>
      <c r="AB19" s="208"/>
      <c r="AC19" s="208"/>
      <c r="AD19" s="208"/>
      <c r="AE19" s="208"/>
      <c r="AF19" s="208"/>
      <c r="AG19" s="208"/>
      <c r="AH19" s="208"/>
      <c r="AI19" s="208"/>
      <c r="AJ19" s="208"/>
      <c r="AK19" s="208"/>
      <c r="AL19" s="207"/>
      <c r="AM19" s="207"/>
      <c r="AN19" s="207"/>
      <c r="AO19" s="207"/>
      <c r="AP19" s="207"/>
      <c r="AQ19" s="207"/>
    </row>
    <row r="20" spans="1:43" s="2" customFormat="1" ht="20.100000000000001" customHeight="1" thickBot="1" x14ac:dyDescent="0.25">
      <c r="A20" s="66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65"/>
    </row>
    <row r="21" spans="1:43" s="2" customFormat="1" ht="20.100000000000001" customHeight="1" thickTop="1" x14ac:dyDescent="0.2">
      <c r="A21" s="180" t="s">
        <v>9</v>
      </c>
      <c r="B21" s="181"/>
      <c r="C21" s="181"/>
      <c r="D21" s="181"/>
      <c r="E21" s="181"/>
      <c r="F21" s="181"/>
      <c r="G21" s="181"/>
      <c r="H21" s="181"/>
      <c r="I21" s="181"/>
      <c r="J21" s="182"/>
      <c r="K21" s="183" t="str">
        <f>'List stavby'!B6</f>
        <v>Správa železnic, státní organizace</v>
      </c>
      <c r="L21" s="181"/>
      <c r="M21" s="181"/>
      <c r="N21" s="181"/>
      <c r="O21" s="181"/>
      <c r="P21" s="181"/>
      <c r="Q21" s="181"/>
      <c r="R21" s="181"/>
      <c r="S21" s="181"/>
      <c r="T21" s="181"/>
      <c r="U21" s="181"/>
      <c r="V21" s="181"/>
      <c r="W21" s="181"/>
      <c r="X21" s="181"/>
      <c r="Y21" s="181"/>
      <c r="Z21" s="181"/>
      <c r="AA21" s="184"/>
      <c r="AB21" s="191" t="s">
        <v>21</v>
      </c>
      <c r="AC21" s="192"/>
      <c r="AD21" s="192"/>
      <c r="AE21" s="192"/>
      <c r="AF21" s="192"/>
      <c r="AG21" s="192"/>
      <c r="AH21" s="192"/>
      <c r="AI21" s="192"/>
      <c r="AJ21" s="192"/>
      <c r="AK21" s="192"/>
      <c r="AL21" s="192"/>
      <c r="AM21" s="192"/>
      <c r="AN21" s="192"/>
      <c r="AO21" s="192"/>
      <c r="AP21" s="192"/>
      <c r="AQ21" s="193"/>
    </row>
    <row r="22" spans="1:43" s="2" customFormat="1" ht="20.100000000000001" customHeight="1" x14ac:dyDescent="0.2">
      <c r="A22" s="174" t="s">
        <v>6</v>
      </c>
      <c r="B22" s="175"/>
      <c r="C22" s="175"/>
      <c r="D22" s="175"/>
      <c r="E22" s="175"/>
      <c r="F22" s="175"/>
      <c r="G22" s="175"/>
      <c r="H22" s="175"/>
      <c r="I22" s="175"/>
      <c r="J22" s="176"/>
      <c r="K22" s="177" t="str">
        <f>'List stavby'!B7</f>
        <v>Dlážděná 1003/7, 110 00 Praha 1</v>
      </c>
      <c r="L22" s="175"/>
      <c r="M22" s="175"/>
      <c r="N22" s="175"/>
      <c r="O22" s="175"/>
      <c r="P22" s="175"/>
      <c r="Q22" s="175"/>
      <c r="R22" s="175"/>
      <c r="S22" s="175"/>
      <c r="T22" s="175"/>
      <c r="U22" s="175"/>
      <c r="V22" s="175"/>
      <c r="W22" s="175"/>
      <c r="X22" s="175"/>
      <c r="Y22" s="175"/>
      <c r="Z22" s="175"/>
      <c r="AA22" s="178"/>
      <c r="AB22" s="194"/>
      <c r="AC22" s="195"/>
      <c r="AD22" s="195"/>
      <c r="AE22" s="195"/>
      <c r="AF22" s="195"/>
      <c r="AG22" s="195"/>
      <c r="AH22" s="195"/>
      <c r="AI22" s="195"/>
      <c r="AJ22" s="195"/>
      <c r="AK22" s="195"/>
      <c r="AL22" s="195"/>
      <c r="AM22" s="195"/>
      <c r="AN22" s="195"/>
      <c r="AO22" s="195"/>
      <c r="AP22" s="195"/>
      <c r="AQ22" s="196"/>
    </row>
    <row r="23" spans="1:43" s="2" customFormat="1" ht="20.100000000000001" customHeight="1" x14ac:dyDescent="0.2">
      <c r="A23" s="174" t="s">
        <v>10</v>
      </c>
      <c r="B23" s="175"/>
      <c r="C23" s="175"/>
      <c r="D23" s="175"/>
      <c r="E23" s="175"/>
      <c r="F23" s="175"/>
      <c r="G23" s="175"/>
      <c r="H23" s="175"/>
      <c r="I23" s="175"/>
      <c r="J23" s="176"/>
      <c r="K23" s="177" t="str">
        <f>'List stavby'!B8</f>
        <v>Stavebí správa východ</v>
      </c>
      <c r="L23" s="175"/>
      <c r="M23" s="175"/>
      <c r="N23" s="175"/>
      <c r="O23" s="175"/>
      <c r="P23" s="175"/>
      <c r="Q23" s="175"/>
      <c r="R23" s="175"/>
      <c r="S23" s="175"/>
      <c r="T23" s="175"/>
      <c r="U23" s="175"/>
      <c r="V23" s="175"/>
      <c r="W23" s="175"/>
      <c r="X23" s="175"/>
      <c r="Y23" s="175"/>
      <c r="Z23" s="175"/>
      <c r="AA23" s="178"/>
      <c r="AB23" s="194"/>
      <c r="AC23" s="195"/>
      <c r="AD23" s="195"/>
      <c r="AE23" s="195"/>
      <c r="AF23" s="195"/>
      <c r="AG23" s="195"/>
      <c r="AH23" s="195"/>
      <c r="AI23" s="195"/>
      <c r="AJ23" s="195"/>
      <c r="AK23" s="195"/>
      <c r="AL23" s="195"/>
      <c r="AM23" s="195"/>
      <c r="AN23" s="195"/>
      <c r="AO23" s="195"/>
      <c r="AP23" s="195"/>
      <c r="AQ23" s="196"/>
    </row>
    <row r="24" spans="1:43" s="2" customFormat="1" ht="20.100000000000001" customHeight="1" thickBot="1" x14ac:dyDescent="0.25">
      <c r="A24" s="166" t="s">
        <v>6</v>
      </c>
      <c r="B24" s="87"/>
      <c r="C24" s="87"/>
      <c r="D24" s="87"/>
      <c r="E24" s="87"/>
      <c r="F24" s="87"/>
      <c r="G24" s="87"/>
      <c r="H24" s="87"/>
      <c r="I24" s="87"/>
      <c r="J24" s="88"/>
      <c r="K24" s="89" t="str">
        <f>'List stavby'!B9</f>
        <v>Nerudova 773/1, 779 00 Olomouc</v>
      </c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200"/>
      <c r="AB24" s="197"/>
      <c r="AC24" s="198"/>
      <c r="AD24" s="198"/>
      <c r="AE24" s="198"/>
      <c r="AF24" s="198"/>
      <c r="AG24" s="198"/>
      <c r="AH24" s="198"/>
      <c r="AI24" s="198"/>
      <c r="AJ24" s="198"/>
      <c r="AK24" s="198"/>
      <c r="AL24" s="198"/>
      <c r="AM24" s="198"/>
      <c r="AN24" s="198"/>
      <c r="AO24" s="198"/>
      <c r="AP24" s="198"/>
      <c r="AQ24" s="199"/>
    </row>
    <row r="25" spans="1:43" s="2" customFormat="1" ht="20.100000000000001" customHeight="1" thickTop="1" thickBot="1" x14ac:dyDescent="0.25">
      <c r="A25" s="144"/>
      <c r="B25" s="145"/>
      <c r="C25" s="145"/>
      <c r="D25" s="145"/>
      <c r="E25" s="145"/>
      <c r="F25" s="145"/>
      <c r="G25" s="145"/>
      <c r="H25" s="145"/>
      <c r="I25" s="145"/>
      <c r="J25" s="145"/>
      <c r="K25" s="145"/>
      <c r="L25" s="145"/>
      <c r="M25" s="145"/>
      <c r="N25" s="145"/>
      <c r="O25" s="145"/>
      <c r="P25" s="145"/>
      <c r="Q25" s="145"/>
      <c r="R25" s="145"/>
      <c r="S25" s="145"/>
      <c r="T25" s="145"/>
      <c r="U25" s="145"/>
      <c r="V25" s="145"/>
      <c r="W25" s="145"/>
      <c r="X25" s="145"/>
      <c r="Y25" s="145"/>
      <c r="Z25" s="145"/>
      <c r="AA25" s="145"/>
      <c r="AB25" s="145"/>
      <c r="AC25" s="145"/>
      <c r="AD25" s="145"/>
      <c r="AE25" s="145"/>
      <c r="AF25" s="145"/>
      <c r="AG25" s="145"/>
      <c r="AH25" s="145"/>
      <c r="AI25" s="145"/>
      <c r="AJ25" s="145"/>
      <c r="AK25" s="145"/>
      <c r="AL25" s="145"/>
      <c r="AM25" s="145"/>
      <c r="AN25" s="145"/>
      <c r="AO25" s="145"/>
      <c r="AP25" s="145"/>
      <c r="AQ25" s="146"/>
    </row>
    <row r="26" spans="1:43" s="2" customFormat="1" ht="20.100000000000001" customHeight="1" thickTop="1" x14ac:dyDescent="0.2">
      <c r="A26" s="180" t="s">
        <v>7</v>
      </c>
      <c r="B26" s="181"/>
      <c r="C26" s="181"/>
      <c r="D26" s="181"/>
      <c r="E26" s="181"/>
      <c r="F26" s="181"/>
      <c r="G26" s="181"/>
      <c r="H26" s="181"/>
      <c r="I26" s="181"/>
      <c r="J26" s="182"/>
      <c r="K26" s="183" t="str">
        <f>'List stavby'!B12</f>
        <v>DMC Havlíčkův Brod s.r.o.</v>
      </c>
      <c r="L26" s="181"/>
      <c r="M26" s="181"/>
      <c r="N26" s="181"/>
      <c r="O26" s="181"/>
      <c r="P26" s="181"/>
      <c r="Q26" s="181"/>
      <c r="R26" s="181"/>
      <c r="S26" s="181"/>
      <c r="T26" s="181"/>
      <c r="U26" s="181"/>
      <c r="V26" s="181"/>
      <c r="W26" s="181"/>
      <c r="X26" s="181"/>
      <c r="Y26" s="181"/>
      <c r="Z26" s="181"/>
      <c r="AA26" s="184"/>
      <c r="AB26" s="185" t="s">
        <v>21</v>
      </c>
      <c r="AC26" s="186"/>
      <c r="AD26" s="186"/>
      <c r="AE26" s="186"/>
      <c r="AF26" s="186"/>
      <c r="AG26" s="186"/>
      <c r="AH26" s="186"/>
      <c r="AI26" s="186"/>
      <c r="AJ26" s="186"/>
      <c r="AK26" s="186"/>
      <c r="AL26" s="186"/>
      <c r="AM26" s="186"/>
      <c r="AN26" s="186"/>
      <c r="AO26" s="186"/>
      <c r="AP26" s="186"/>
      <c r="AQ26" s="187"/>
    </row>
    <row r="27" spans="1:43" s="2" customFormat="1" ht="20.100000000000001" customHeight="1" x14ac:dyDescent="0.2">
      <c r="A27" s="174" t="s">
        <v>6</v>
      </c>
      <c r="B27" s="175"/>
      <c r="C27" s="175"/>
      <c r="D27" s="175"/>
      <c r="E27" s="175"/>
      <c r="F27" s="175"/>
      <c r="G27" s="175"/>
      <c r="H27" s="175"/>
      <c r="I27" s="175"/>
      <c r="J27" s="176"/>
      <c r="K27" s="177" t="str">
        <f>'List stavby'!B13</f>
        <v>Průmyslová 941, 580 01 Havlíčkův Brod</v>
      </c>
      <c r="L27" s="175"/>
      <c r="M27" s="175"/>
      <c r="N27" s="175"/>
      <c r="O27" s="175"/>
      <c r="P27" s="175"/>
      <c r="Q27" s="175"/>
      <c r="R27" s="175"/>
      <c r="S27" s="175"/>
      <c r="T27" s="175"/>
      <c r="U27" s="175"/>
      <c r="V27" s="175"/>
      <c r="W27" s="175"/>
      <c r="X27" s="175"/>
      <c r="Y27" s="175"/>
      <c r="Z27" s="175"/>
      <c r="AA27" s="178"/>
      <c r="AB27" s="171"/>
      <c r="AC27" s="172"/>
      <c r="AD27" s="172"/>
      <c r="AE27" s="172"/>
      <c r="AF27" s="172"/>
      <c r="AG27" s="172"/>
      <c r="AH27" s="172"/>
      <c r="AI27" s="172"/>
      <c r="AJ27" s="172"/>
      <c r="AK27" s="172"/>
      <c r="AL27" s="172"/>
      <c r="AM27" s="172"/>
      <c r="AN27" s="172"/>
      <c r="AO27" s="172"/>
      <c r="AP27" s="172"/>
      <c r="AQ27" s="173"/>
    </row>
    <row r="28" spans="1:43" s="2" customFormat="1" ht="20.100000000000001" customHeight="1" x14ac:dyDescent="0.2">
      <c r="A28" s="174" t="s">
        <v>24</v>
      </c>
      <c r="B28" s="175"/>
      <c r="C28" s="175"/>
      <c r="D28" s="175"/>
      <c r="E28" s="175"/>
      <c r="F28" s="175"/>
      <c r="G28" s="175"/>
      <c r="H28" s="175"/>
      <c r="I28" s="175"/>
      <c r="J28" s="176"/>
      <c r="K28" s="4" t="s">
        <v>22</v>
      </c>
      <c r="L28" s="175" t="str">
        <f>'List stavby'!B14</f>
        <v>420 569 400 520</v>
      </c>
      <c r="M28" s="175"/>
      <c r="N28" s="175"/>
      <c r="O28" s="175"/>
      <c r="P28" s="175"/>
      <c r="Q28" s="175"/>
      <c r="R28" s="175"/>
      <c r="S28" s="175"/>
      <c r="T28" s="175"/>
      <c r="U28" s="175"/>
      <c r="V28" s="175"/>
      <c r="W28" s="175"/>
      <c r="X28" s="175"/>
      <c r="Y28" s="175"/>
      <c r="Z28" s="175"/>
      <c r="AA28" s="178"/>
      <c r="AB28" s="171"/>
      <c r="AC28" s="172"/>
      <c r="AD28" s="172"/>
      <c r="AE28" s="172"/>
      <c r="AF28" s="172"/>
      <c r="AG28" s="172"/>
      <c r="AH28" s="172"/>
      <c r="AI28" s="172"/>
      <c r="AJ28" s="172"/>
      <c r="AK28" s="172"/>
      <c r="AL28" s="172"/>
      <c r="AM28" s="172"/>
      <c r="AN28" s="172"/>
      <c r="AO28" s="172"/>
      <c r="AP28" s="172"/>
      <c r="AQ28" s="173"/>
    </row>
    <row r="29" spans="1:43" s="2" customFormat="1" ht="20.100000000000001" customHeight="1" x14ac:dyDescent="0.2">
      <c r="A29" s="100"/>
      <c r="B29" s="101"/>
      <c r="C29" s="101"/>
      <c r="D29" s="101"/>
      <c r="E29" s="101"/>
      <c r="F29" s="101"/>
      <c r="G29" s="101"/>
      <c r="H29" s="101"/>
      <c r="I29" s="101"/>
      <c r="J29" s="102"/>
      <c r="K29" s="4" t="s">
        <v>23</v>
      </c>
      <c r="L29" s="175" t="str">
        <f>'List stavby'!B15</f>
        <v>culka@dmchb.cz</v>
      </c>
      <c r="M29" s="175"/>
      <c r="N29" s="175"/>
      <c r="O29" s="175"/>
      <c r="P29" s="175"/>
      <c r="Q29" s="175"/>
      <c r="R29" s="175"/>
      <c r="S29" s="175"/>
      <c r="T29" s="175"/>
      <c r="U29" s="175"/>
      <c r="V29" s="175"/>
      <c r="W29" s="175"/>
      <c r="X29" s="175"/>
      <c r="Y29" s="175"/>
      <c r="Z29" s="175"/>
      <c r="AA29" s="178"/>
      <c r="AB29" s="188"/>
      <c r="AC29" s="189"/>
      <c r="AD29" s="189"/>
      <c r="AE29" s="189"/>
      <c r="AF29" s="189"/>
      <c r="AG29" s="189"/>
      <c r="AH29" s="189"/>
      <c r="AI29" s="189"/>
      <c r="AJ29" s="189"/>
      <c r="AK29" s="189"/>
      <c r="AL29" s="189"/>
      <c r="AM29" s="189"/>
      <c r="AN29" s="189"/>
      <c r="AO29" s="189"/>
      <c r="AP29" s="189"/>
      <c r="AQ29" s="190"/>
    </row>
    <row r="30" spans="1:43" s="2" customFormat="1" ht="20.100000000000001" customHeight="1" x14ac:dyDescent="0.2">
      <c r="A30" s="96" t="s">
        <v>8</v>
      </c>
      <c r="B30" s="79"/>
      <c r="C30" s="79"/>
      <c r="D30" s="79"/>
      <c r="E30" s="79"/>
      <c r="F30" s="79"/>
      <c r="G30" s="79"/>
      <c r="H30" s="79"/>
      <c r="I30" s="79"/>
      <c r="J30" s="97"/>
      <c r="K30" s="168" t="s">
        <v>52</v>
      </c>
      <c r="L30" s="169"/>
      <c r="M30" s="169"/>
      <c r="N30" s="169"/>
      <c r="O30" s="169"/>
      <c r="P30" s="169"/>
      <c r="Q30" s="169"/>
      <c r="R30" s="169"/>
      <c r="S30" s="169"/>
      <c r="T30" s="169"/>
      <c r="U30" s="169"/>
      <c r="V30" s="169"/>
      <c r="W30" s="169"/>
      <c r="X30" s="169"/>
      <c r="Y30" s="169"/>
      <c r="Z30" s="169"/>
      <c r="AA30" s="170"/>
      <c r="AB30" s="171" t="s">
        <v>21</v>
      </c>
      <c r="AC30" s="172"/>
      <c r="AD30" s="172"/>
      <c r="AE30" s="172"/>
      <c r="AF30" s="172"/>
      <c r="AG30" s="172"/>
      <c r="AH30" s="172"/>
      <c r="AI30" s="172"/>
      <c r="AJ30" s="172"/>
      <c r="AK30" s="172"/>
      <c r="AL30" s="172"/>
      <c r="AM30" s="172"/>
      <c r="AN30" s="172"/>
      <c r="AO30" s="172"/>
      <c r="AP30" s="172"/>
      <c r="AQ30" s="173"/>
    </row>
    <row r="31" spans="1:43" s="2" customFormat="1" ht="20.100000000000001" customHeight="1" x14ac:dyDescent="0.2">
      <c r="A31" s="174" t="s">
        <v>6</v>
      </c>
      <c r="B31" s="175"/>
      <c r="C31" s="175"/>
      <c r="D31" s="175"/>
      <c r="E31" s="175"/>
      <c r="F31" s="175"/>
      <c r="G31" s="175"/>
      <c r="H31" s="175"/>
      <c r="I31" s="175"/>
      <c r="J31" s="176"/>
      <c r="K31" s="177" t="s">
        <v>53</v>
      </c>
      <c r="L31" s="175"/>
      <c r="M31" s="175"/>
      <c r="N31" s="175"/>
      <c r="O31" s="175"/>
      <c r="P31" s="175"/>
      <c r="Q31" s="175"/>
      <c r="R31" s="175"/>
      <c r="S31" s="175"/>
      <c r="T31" s="175"/>
      <c r="U31" s="175"/>
      <c r="V31" s="175"/>
      <c r="W31" s="175"/>
      <c r="X31" s="175"/>
      <c r="Y31" s="175"/>
      <c r="Z31" s="175"/>
      <c r="AA31" s="178"/>
      <c r="AB31" s="171"/>
      <c r="AC31" s="172"/>
      <c r="AD31" s="172"/>
      <c r="AE31" s="172"/>
      <c r="AF31" s="172"/>
      <c r="AG31" s="172"/>
      <c r="AH31" s="172"/>
      <c r="AI31" s="172"/>
      <c r="AJ31" s="172"/>
      <c r="AK31" s="172"/>
      <c r="AL31" s="172"/>
      <c r="AM31" s="172"/>
      <c r="AN31" s="172"/>
      <c r="AO31" s="172"/>
      <c r="AP31" s="172"/>
      <c r="AQ31" s="173"/>
    </row>
    <row r="32" spans="1:43" s="2" customFormat="1" ht="20.100000000000001" customHeight="1" x14ac:dyDescent="0.2">
      <c r="A32" s="174" t="s">
        <v>24</v>
      </c>
      <c r="B32" s="175"/>
      <c r="C32" s="175"/>
      <c r="D32" s="175"/>
      <c r="E32" s="175"/>
      <c r="F32" s="175"/>
      <c r="G32" s="175"/>
      <c r="H32" s="175"/>
      <c r="I32" s="175"/>
      <c r="J32" s="176"/>
      <c r="K32" s="4" t="s">
        <v>22</v>
      </c>
      <c r="L32" s="175" t="s">
        <v>57</v>
      </c>
      <c r="M32" s="175"/>
      <c r="N32" s="175"/>
      <c r="O32" s="175"/>
      <c r="P32" s="175"/>
      <c r="Q32" s="175"/>
      <c r="R32" s="175"/>
      <c r="S32" s="175"/>
      <c r="T32" s="175"/>
      <c r="U32" s="175"/>
      <c r="V32" s="175"/>
      <c r="W32" s="175"/>
      <c r="X32" s="175"/>
      <c r="Y32" s="175"/>
      <c r="Z32" s="175"/>
      <c r="AA32" s="178"/>
      <c r="AB32" s="171"/>
      <c r="AC32" s="172"/>
      <c r="AD32" s="172"/>
      <c r="AE32" s="172"/>
      <c r="AF32" s="172"/>
      <c r="AG32" s="172"/>
      <c r="AH32" s="172"/>
      <c r="AI32" s="172"/>
      <c r="AJ32" s="172"/>
      <c r="AK32" s="172"/>
      <c r="AL32" s="172"/>
      <c r="AM32" s="172"/>
      <c r="AN32" s="172"/>
      <c r="AO32" s="172"/>
      <c r="AP32" s="172"/>
      <c r="AQ32" s="173"/>
    </row>
    <row r="33" spans="1:54" s="2" customFormat="1" ht="20.100000000000001" customHeight="1" x14ac:dyDescent="0.2">
      <c r="A33" s="100"/>
      <c r="B33" s="101"/>
      <c r="C33" s="101"/>
      <c r="D33" s="101"/>
      <c r="E33" s="101"/>
      <c r="F33" s="101"/>
      <c r="G33" s="101"/>
      <c r="H33" s="101"/>
      <c r="I33" s="101"/>
      <c r="J33" s="102"/>
      <c r="K33" s="5" t="s">
        <v>23</v>
      </c>
      <c r="L33" s="101" t="s">
        <v>54</v>
      </c>
      <c r="M33" s="101"/>
      <c r="N33" s="101"/>
      <c r="O33" s="101"/>
      <c r="P33" s="101"/>
      <c r="Q33" s="101"/>
      <c r="R33" s="101"/>
      <c r="S33" s="101"/>
      <c r="T33" s="101"/>
      <c r="U33" s="101"/>
      <c r="V33" s="101"/>
      <c r="W33" s="101"/>
      <c r="X33" s="101"/>
      <c r="Y33" s="101"/>
      <c r="Z33" s="101"/>
      <c r="AA33" s="179"/>
      <c r="AB33" s="171"/>
      <c r="AC33" s="172"/>
      <c r="AD33" s="172"/>
      <c r="AE33" s="172"/>
      <c r="AF33" s="172"/>
      <c r="AG33" s="172"/>
      <c r="AH33" s="172"/>
      <c r="AI33" s="172"/>
      <c r="AJ33" s="172"/>
      <c r="AK33" s="172"/>
      <c r="AL33" s="172"/>
      <c r="AM33" s="172"/>
      <c r="AN33" s="172"/>
      <c r="AO33" s="172"/>
      <c r="AP33" s="172"/>
      <c r="AQ33" s="173"/>
    </row>
    <row r="34" spans="1:54" s="2" customFormat="1" ht="20.100000000000001" customHeight="1" x14ac:dyDescent="0.2">
      <c r="A34" s="96" t="s">
        <v>47</v>
      </c>
      <c r="B34" s="79"/>
      <c r="C34" s="79"/>
      <c r="D34" s="79"/>
      <c r="E34" s="79"/>
      <c r="F34" s="79"/>
      <c r="G34" s="79"/>
      <c r="H34" s="79"/>
      <c r="I34" s="79"/>
      <c r="J34" s="97"/>
      <c r="K34" s="78" t="s">
        <v>18</v>
      </c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8" t="s">
        <v>17</v>
      </c>
      <c r="W34" s="79"/>
      <c r="X34" s="79"/>
      <c r="Y34" s="79"/>
      <c r="Z34" s="79"/>
      <c r="AA34" s="79"/>
      <c r="AB34" s="79"/>
      <c r="AC34" s="79"/>
      <c r="AD34" s="79"/>
      <c r="AE34" s="79"/>
      <c r="AF34" s="97"/>
      <c r="AG34" s="78" t="s">
        <v>16</v>
      </c>
      <c r="AH34" s="79"/>
      <c r="AI34" s="79"/>
      <c r="AJ34" s="79"/>
      <c r="AK34" s="79"/>
      <c r="AL34" s="79"/>
      <c r="AM34" s="79"/>
      <c r="AN34" s="79"/>
      <c r="AO34" s="79"/>
      <c r="AP34" s="79"/>
      <c r="AQ34" s="165"/>
    </row>
    <row r="35" spans="1:54" s="2" customFormat="1" ht="20.100000000000001" customHeight="1" thickBot="1" x14ac:dyDescent="0.25">
      <c r="A35" s="166" t="str">
        <f>'List stavby'!B17</f>
        <v>Bc. Josef Culka</v>
      </c>
      <c r="B35" s="87"/>
      <c r="C35" s="87"/>
      <c r="D35" s="87"/>
      <c r="E35" s="87"/>
      <c r="F35" s="87"/>
      <c r="G35" s="87"/>
      <c r="H35" s="87"/>
      <c r="I35" s="87"/>
      <c r="J35" s="88"/>
      <c r="K35" s="89" t="s">
        <v>55</v>
      </c>
      <c r="L35" s="87"/>
      <c r="M35" s="87"/>
      <c r="N35" s="87"/>
      <c r="O35" s="87"/>
      <c r="P35" s="87"/>
      <c r="Q35" s="87"/>
      <c r="R35" s="87"/>
      <c r="S35" s="87"/>
      <c r="T35" s="87"/>
      <c r="U35" s="88"/>
      <c r="V35" s="89" t="s">
        <v>61</v>
      </c>
      <c r="W35" s="87"/>
      <c r="X35" s="87"/>
      <c r="Y35" s="87"/>
      <c r="Z35" s="87"/>
      <c r="AA35" s="87"/>
      <c r="AB35" s="87"/>
      <c r="AC35" s="87"/>
      <c r="AD35" s="87"/>
      <c r="AE35" s="87"/>
      <c r="AF35" s="88"/>
      <c r="AG35" s="89" t="s">
        <v>55</v>
      </c>
      <c r="AH35" s="87"/>
      <c r="AI35" s="87"/>
      <c r="AJ35" s="87"/>
      <c r="AK35" s="87"/>
      <c r="AL35" s="87"/>
      <c r="AM35" s="87"/>
      <c r="AN35" s="87"/>
      <c r="AO35" s="87"/>
      <c r="AP35" s="87"/>
      <c r="AQ35" s="167"/>
    </row>
    <row r="36" spans="1:54" s="2" customFormat="1" ht="20.100000000000001" customHeight="1" thickTop="1" thickBot="1" x14ac:dyDescent="0.25">
      <c r="A36" s="144"/>
      <c r="B36" s="145"/>
      <c r="C36" s="145"/>
      <c r="D36" s="145"/>
      <c r="E36" s="145"/>
      <c r="F36" s="145"/>
      <c r="G36" s="145"/>
      <c r="H36" s="145"/>
      <c r="I36" s="145"/>
      <c r="J36" s="145"/>
      <c r="K36" s="145"/>
      <c r="L36" s="145"/>
      <c r="M36" s="145"/>
      <c r="N36" s="145"/>
      <c r="O36" s="145"/>
      <c r="P36" s="145"/>
      <c r="Q36" s="145"/>
      <c r="R36" s="145"/>
      <c r="S36" s="145"/>
      <c r="T36" s="145"/>
      <c r="U36" s="145"/>
      <c r="V36" s="145"/>
      <c r="W36" s="145"/>
      <c r="X36" s="145"/>
      <c r="Y36" s="145"/>
      <c r="Z36" s="145"/>
      <c r="AA36" s="145"/>
      <c r="AB36" s="145"/>
      <c r="AC36" s="145"/>
      <c r="AD36" s="145"/>
      <c r="AE36" s="145"/>
      <c r="AF36" s="145"/>
      <c r="AG36" s="145"/>
      <c r="AH36" s="145"/>
      <c r="AI36" s="145"/>
      <c r="AJ36" s="145"/>
      <c r="AK36" s="145"/>
      <c r="AL36" s="145"/>
      <c r="AM36" s="145"/>
      <c r="AN36" s="145"/>
      <c r="AO36" s="145"/>
      <c r="AP36" s="145"/>
      <c r="AQ36" s="146"/>
    </row>
    <row r="37" spans="1:54" s="2" customFormat="1" ht="20.100000000000001" customHeight="1" thickTop="1" x14ac:dyDescent="0.2">
      <c r="A37" s="147" t="s">
        <v>2</v>
      </c>
      <c r="B37" s="148"/>
      <c r="C37" s="148"/>
      <c r="D37" s="148"/>
      <c r="E37" s="148"/>
      <c r="F37" s="148"/>
      <c r="G37" s="148"/>
      <c r="H37" s="148"/>
      <c r="I37" s="148"/>
      <c r="J37" s="149"/>
      <c r="K37" s="153" t="str">
        <f>'List stavby'!B1</f>
        <v>Rekonstrukce a doplnění závor na přejezdu P7131 v km 2,570 trati Boří les(mimo) – Lednice (včetně)</v>
      </c>
      <c r="L37" s="154"/>
      <c r="M37" s="154"/>
      <c r="N37" s="154"/>
      <c r="O37" s="154"/>
      <c r="P37" s="154"/>
      <c r="Q37" s="154"/>
      <c r="R37" s="154"/>
      <c r="S37" s="154"/>
      <c r="T37" s="154"/>
      <c r="U37" s="154"/>
      <c r="V37" s="154"/>
      <c r="W37" s="154"/>
      <c r="X37" s="154"/>
      <c r="Y37" s="154"/>
      <c r="Z37" s="154"/>
      <c r="AA37" s="154"/>
      <c r="AB37" s="154"/>
      <c r="AC37" s="154"/>
      <c r="AD37" s="154"/>
      <c r="AE37" s="154"/>
      <c r="AF37" s="155"/>
      <c r="AG37" s="159" t="s">
        <v>1</v>
      </c>
      <c r="AH37" s="160"/>
      <c r="AI37" s="160"/>
      <c r="AJ37" s="160"/>
      <c r="AK37" s="160"/>
      <c r="AL37" s="161" t="str">
        <f>'List stavby'!B4</f>
        <v>S622000191</v>
      </c>
      <c r="AM37" s="161"/>
      <c r="AN37" s="161"/>
      <c r="AO37" s="161"/>
      <c r="AP37" s="161"/>
      <c r="AQ37" s="162"/>
    </row>
    <row r="38" spans="1:54" s="2" customFormat="1" ht="20.100000000000001" customHeight="1" x14ac:dyDescent="0.2">
      <c r="A38" s="150"/>
      <c r="B38" s="151"/>
      <c r="C38" s="151"/>
      <c r="D38" s="151"/>
      <c r="E38" s="151"/>
      <c r="F38" s="151"/>
      <c r="G38" s="151"/>
      <c r="H38" s="151"/>
      <c r="I38" s="151"/>
      <c r="J38" s="152"/>
      <c r="K38" s="156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57"/>
      <c r="Z38" s="157"/>
      <c r="AA38" s="157"/>
      <c r="AB38" s="157"/>
      <c r="AC38" s="157"/>
      <c r="AD38" s="157"/>
      <c r="AE38" s="157"/>
      <c r="AF38" s="158"/>
      <c r="AG38" s="123" t="s">
        <v>36</v>
      </c>
      <c r="AH38" s="124"/>
      <c r="AI38" s="124"/>
      <c r="AJ38" s="124"/>
      <c r="AK38" s="124"/>
      <c r="AL38" s="163">
        <f>'List stavby'!B16</f>
        <v>20071</v>
      </c>
      <c r="AM38" s="163"/>
      <c r="AN38" s="163"/>
      <c r="AO38" s="163"/>
      <c r="AP38" s="163"/>
      <c r="AQ38" s="164"/>
    </row>
    <row r="39" spans="1:54" s="2" customFormat="1" ht="20.100000000000001" customHeight="1" x14ac:dyDescent="0.2">
      <c r="A39" s="96" t="s">
        <v>35</v>
      </c>
      <c r="B39" s="79"/>
      <c r="C39" s="79"/>
      <c r="D39" s="79"/>
      <c r="E39" s="79"/>
      <c r="F39" s="79"/>
      <c r="G39" s="79"/>
      <c r="H39" s="79"/>
      <c r="I39" s="79"/>
      <c r="J39" s="97"/>
      <c r="K39" s="78" t="s">
        <v>62</v>
      </c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80"/>
      <c r="AG39" s="123" t="s">
        <v>28</v>
      </c>
      <c r="AH39" s="124"/>
      <c r="AI39" s="124"/>
      <c r="AJ39" s="124"/>
      <c r="AK39" s="124"/>
      <c r="AL39" s="125" t="s">
        <v>60</v>
      </c>
      <c r="AM39" s="125"/>
      <c r="AN39" s="125"/>
      <c r="AO39" s="125"/>
      <c r="AP39" s="125"/>
      <c r="AQ39" s="126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</row>
    <row r="40" spans="1:54" s="2" customFormat="1" ht="20.100000000000001" customHeight="1" x14ac:dyDescent="0.2">
      <c r="A40" s="127" t="s">
        <v>3</v>
      </c>
      <c r="B40" s="106"/>
      <c r="C40" s="106"/>
      <c r="D40" s="106"/>
      <c r="E40" s="106"/>
      <c r="F40" s="106"/>
      <c r="G40" s="106"/>
      <c r="H40" s="106"/>
      <c r="I40" s="106"/>
      <c r="J40" s="128"/>
      <c r="K40" s="132"/>
      <c r="L40" s="133"/>
      <c r="M40" s="133"/>
      <c r="N40" s="133"/>
      <c r="O40" s="133"/>
      <c r="P40" s="133"/>
      <c r="Q40" s="133"/>
      <c r="R40" s="133"/>
      <c r="S40" s="133"/>
      <c r="T40" s="133"/>
      <c r="U40" s="133"/>
      <c r="V40" s="133"/>
      <c r="W40" s="133"/>
      <c r="X40" s="133"/>
      <c r="Y40" s="133"/>
      <c r="Z40" s="133"/>
      <c r="AA40" s="133"/>
      <c r="AB40" s="133"/>
      <c r="AC40" s="133"/>
      <c r="AD40" s="133"/>
      <c r="AE40" s="133"/>
      <c r="AF40" s="134"/>
      <c r="AG40" s="138" t="s">
        <v>43</v>
      </c>
      <c r="AH40" s="139"/>
      <c r="AI40" s="139"/>
      <c r="AJ40" s="139"/>
      <c r="AK40" s="139"/>
      <c r="AL40" s="139"/>
      <c r="AM40" s="139"/>
      <c r="AN40" s="139"/>
      <c r="AO40" s="139"/>
      <c r="AP40" s="139"/>
      <c r="AQ40" s="140"/>
    </row>
    <row r="41" spans="1:54" s="2" customFormat="1" ht="20.100000000000001" customHeight="1" thickBot="1" x14ac:dyDescent="0.25">
      <c r="A41" s="129"/>
      <c r="B41" s="130"/>
      <c r="C41" s="130"/>
      <c r="D41" s="130"/>
      <c r="E41" s="130"/>
      <c r="F41" s="130"/>
      <c r="G41" s="130"/>
      <c r="H41" s="130"/>
      <c r="I41" s="130"/>
      <c r="J41" s="131"/>
      <c r="K41" s="135"/>
      <c r="L41" s="136"/>
      <c r="M41" s="136"/>
      <c r="N41" s="136"/>
      <c r="O41" s="136"/>
      <c r="P41" s="136"/>
      <c r="Q41" s="136"/>
      <c r="R41" s="136"/>
      <c r="S41" s="136"/>
      <c r="T41" s="136"/>
      <c r="U41" s="136"/>
      <c r="V41" s="136"/>
      <c r="W41" s="136"/>
      <c r="X41" s="136"/>
      <c r="Y41" s="136"/>
      <c r="Z41" s="136"/>
      <c r="AA41" s="136"/>
      <c r="AB41" s="136"/>
      <c r="AC41" s="136"/>
      <c r="AD41" s="136"/>
      <c r="AE41" s="136"/>
      <c r="AF41" s="137"/>
      <c r="AG41" s="141"/>
      <c r="AH41" s="142"/>
      <c r="AI41" s="142"/>
      <c r="AJ41" s="142"/>
      <c r="AK41" s="142"/>
      <c r="AL41" s="142"/>
      <c r="AM41" s="142"/>
      <c r="AN41" s="142"/>
      <c r="AO41" s="142"/>
      <c r="AP41" s="142"/>
      <c r="AQ41" s="143"/>
    </row>
    <row r="42" spans="1:54" s="2" customFormat="1" ht="20.100000000000001" customHeight="1" x14ac:dyDescent="0.2">
      <c r="A42" s="96" t="s">
        <v>4</v>
      </c>
      <c r="B42" s="79"/>
      <c r="C42" s="79"/>
      <c r="D42" s="79"/>
      <c r="E42" s="79"/>
      <c r="F42" s="79"/>
      <c r="G42" s="79"/>
      <c r="H42" s="79"/>
      <c r="I42" s="79"/>
      <c r="J42" s="97"/>
      <c r="K42" s="78" t="s">
        <v>63</v>
      </c>
      <c r="L42" s="79"/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80"/>
      <c r="AG42" s="37" t="s">
        <v>29</v>
      </c>
      <c r="AH42" s="38"/>
      <c r="AI42" s="38"/>
      <c r="AJ42" s="38"/>
      <c r="AK42" s="36"/>
      <c r="AL42" s="36"/>
      <c r="AM42" s="98" t="s">
        <v>45</v>
      </c>
      <c r="AN42" s="98"/>
      <c r="AO42" s="98"/>
      <c r="AP42" s="98"/>
      <c r="AQ42" s="99"/>
      <c r="AV42" s="39" t="str">
        <f>CONCATENATE(AW43,AX43,AY43,AZ43,BA43,BB43,BC43)</f>
        <v>2</v>
      </c>
      <c r="AW42" s="40" t="str">
        <f>MID(AM42,1,1)</f>
        <v>2</v>
      </c>
      <c r="AX42" s="40" t="str">
        <f>MID(AM42,2,1)</f>
        <v/>
      </c>
      <c r="AY42" s="40" t="str">
        <f>MID(AM42,3,1)</f>
        <v/>
      </c>
      <c r="AZ42" s="40" t="str">
        <f>MID(AM42,4,1)</f>
        <v/>
      </c>
      <c r="BA42" s="40" t="str">
        <f>MID(AM42,5,1)</f>
        <v/>
      </c>
      <c r="BB42" s="41" t="str">
        <f>MID(AM42,6,1)</f>
        <v/>
      </c>
    </row>
    <row r="43" spans="1:54" s="2" customFormat="1" ht="20.100000000000001" customHeight="1" thickBot="1" x14ac:dyDescent="0.25">
      <c r="A43" s="100" t="s">
        <v>5</v>
      </c>
      <c r="B43" s="101"/>
      <c r="C43" s="101"/>
      <c r="D43" s="101"/>
      <c r="E43" s="101"/>
      <c r="F43" s="101"/>
      <c r="G43" s="101"/>
      <c r="H43" s="101"/>
      <c r="I43" s="101"/>
      <c r="J43" s="102"/>
      <c r="K43" s="103"/>
      <c r="L43" s="101"/>
      <c r="M43" s="101"/>
      <c r="N43" s="101"/>
      <c r="O43" s="101"/>
      <c r="P43" s="101"/>
      <c r="Q43" s="101"/>
      <c r="R43" s="101"/>
      <c r="S43" s="101"/>
      <c r="T43" s="101"/>
      <c r="U43" s="101"/>
      <c r="V43" s="101"/>
      <c r="W43" s="101"/>
      <c r="X43" s="101"/>
      <c r="Y43" s="101"/>
      <c r="Z43" s="101"/>
      <c r="AA43" s="101"/>
      <c r="AB43" s="101"/>
      <c r="AC43" s="101"/>
      <c r="AD43" s="101"/>
      <c r="AE43" s="101"/>
      <c r="AF43" s="104"/>
      <c r="AG43" s="105" t="s">
        <v>11</v>
      </c>
      <c r="AH43" s="106"/>
      <c r="AI43" s="106"/>
      <c r="AJ43" s="106"/>
      <c r="AK43" s="106"/>
      <c r="AL43" s="106"/>
      <c r="AM43" s="106"/>
      <c r="AN43" s="106"/>
      <c r="AO43" s="106"/>
      <c r="AP43" s="106"/>
      <c r="AQ43" s="107"/>
      <c r="AV43" s="42"/>
      <c r="AW43" s="43" t="str">
        <f t="shared" ref="AW43:BB43" si="0">IF(AW42="","",IF(AW42=".","",AW42))</f>
        <v>2</v>
      </c>
      <c r="AX43" s="43" t="str">
        <f t="shared" si="0"/>
        <v/>
      </c>
      <c r="AY43" s="43" t="str">
        <f t="shared" si="0"/>
        <v/>
      </c>
      <c r="AZ43" s="43" t="str">
        <f t="shared" si="0"/>
        <v/>
      </c>
      <c r="BA43" s="43" t="str">
        <f t="shared" si="0"/>
        <v/>
      </c>
      <c r="BB43" s="44" t="str">
        <f t="shared" si="0"/>
        <v/>
      </c>
    </row>
    <row r="44" spans="1:54" s="2" customFormat="1" ht="20.100000000000001" customHeight="1" x14ac:dyDescent="0.2">
      <c r="A44" s="96" t="s">
        <v>25</v>
      </c>
      <c r="B44" s="79"/>
      <c r="C44" s="79"/>
      <c r="D44" s="79"/>
      <c r="E44" s="79"/>
      <c r="F44" s="79"/>
      <c r="G44" s="79"/>
      <c r="H44" s="79"/>
      <c r="I44" s="79"/>
      <c r="J44" s="97"/>
      <c r="K44" s="78" t="s">
        <v>26</v>
      </c>
      <c r="L44" s="79"/>
      <c r="M44" s="79"/>
      <c r="N44" s="79"/>
      <c r="O44" s="79"/>
      <c r="P44" s="79"/>
      <c r="Q44" s="79"/>
      <c r="R44" s="79"/>
      <c r="S44" s="79"/>
      <c r="T44" s="79"/>
      <c r="U44" s="79"/>
      <c r="V44" s="79"/>
      <c r="W44" s="79"/>
      <c r="X44" s="79"/>
      <c r="Y44" s="97"/>
      <c r="Z44" s="78" t="s">
        <v>27</v>
      </c>
      <c r="AA44" s="79"/>
      <c r="AB44" s="79"/>
      <c r="AC44" s="79"/>
      <c r="AD44" s="79"/>
      <c r="AE44" s="79"/>
      <c r="AF44" s="80"/>
      <c r="AG44" s="108"/>
      <c r="AH44" s="109"/>
      <c r="AI44" s="109"/>
      <c r="AJ44" s="109"/>
      <c r="AK44" s="109"/>
      <c r="AL44" s="109"/>
      <c r="AM44" s="109"/>
      <c r="AN44" s="109"/>
      <c r="AO44" s="109"/>
      <c r="AP44" s="109"/>
      <c r="AQ44" s="110"/>
    </row>
    <row r="45" spans="1:54" s="2" customFormat="1" ht="20.100000000000001" customHeight="1" thickBot="1" x14ac:dyDescent="0.25">
      <c r="A45" s="114" t="str">
        <f>'[1]Rozpiska_celé stavby'!A48:J48</f>
        <v>Jihomoravský</v>
      </c>
      <c r="B45" s="115"/>
      <c r="C45" s="115"/>
      <c r="D45" s="115"/>
      <c r="E45" s="115"/>
      <c r="F45" s="115"/>
      <c r="G45" s="115"/>
      <c r="H45" s="115"/>
      <c r="I45" s="115"/>
      <c r="J45" s="115"/>
      <c r="K45" s="116" t="str">
        <f>'[1]Rozpiska_celé stavby'!K48:Y48</f>
        <v>Poštorná, Charvátská Nová Ves</v>
      </c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7"/>
      <c r="W45" s="117"/>
      <c r="X45" s="117"/>
      <c r="Y45" s="118"/>
      <c r="Z45" s="116">
        <f>'[1]Rozpiska_celé stavby'!Z48:AF48</f>
        <v>208306</v>
      </c>
      <c r="AA45" s="117"/>
      <c r="AB45" s="117"/>
      <c r="AC45" s="117"/>
      <c r="AD45" s="117"/>
      <c r="AE45" s="117"/>
      <c r="AF45" s="119"/>
      <c r="AG45" s="108"/>
      <c r="AH45" s="109"/>
      <c r="AI45" s="109"/>
      <c r="AJ45" s="109"/>
      <c r="AK45" s="109"/>
      <c r="AL45" s="109"/>
      <c r="AM45" s="109"/>
      <c r="AN45" s="109"/>
      <c r="AO45" s="109"/>
      <c r="AP45" s="109"/>
      <c r="AQ45" s="110"/>
    </row>
    <row r="46" spans="1:54" s="2" customFormat="1" ht="20.100000000000001" customHeight="1" x14ac:dyDescent="0.2">
      <c r="A46" s="120" t="s">
        <v>44</v>
      </c>
      <c r="B46" s="121"/>
      <c r="C46" s="121"/>
      <c r="D46" s="121"/>
      <c r="E46" s="121"/>
      <c r="F46" s="121"/>
      <c r="G46" s="121"/>
      <c r="H46" s="121"/>
      <c r="I46" s="121"/>
      <c r="J46" s="121"/>
      <c r="K46" s="121"/>
      <c r="L46" s="121"/>
      <c r="M46" s="121"/>
      <c r="N46" s="121"/>
      <c r="O46" s="121"/>
      <c r="P46" s="121"/>
      <c r="Q46" s="121"/>
      <c r="R46" s="121"/>
      <c r="S46" s="121"/>
      <c r="T46" s="121"/>
      <c r="U46" s="121"/>
      <c r="V46" s="121"/>
      <c r="W46" s="121"/>
      <c r="X46" s="121"/>
      <c r="Y46" s="121"/>
      <c r="Z46" s="121"/>
      <c r="AA46" s="121"/>
      <c r="AB46" s="121"/>
      <c r="AC46" s="121"/>
      <c r="AD46" s="121"/>
      <c r="AE46" s="121"/>
      <c r="AF46" s="122"/>
      <c r="AG46" s="108"/>
      <c r="AH46" s="109"/>
      <c r="AI46" s="109"/>
      <c r="AJ46" s="109"/>
      <c r="AK46" s="109"/>
      <c r="AL46" s="109"/>
      <c r="AM46" s="109"/>
      <c r="AN46" s="109"/>
      <c r="AO46" s="109"/>
      <c r="AP46" s="109"/>
      <c r="AQ46" s="110"/>
    </row>
    <row r="47" spans="1:54" s="2" customFormat="1" ht="20.100000000000001" customHeight="1" x14ac:dyDescent="0.2">
      <c r="A47" s="96" t="s">
        <v>13</v>
      </c>
      <c r="B47" s="79"/>
      <c r="C47" s="79"/>
      <c r="D47" s="79"/>
      <c r="E47" s="79"/>
      <c r="F47" s="79"/>
      <c r="G47" s="79"/>
      <c r="H47" s="79"/>
      <c r="I47" s="79"/>
      <c r="J47" s="97"/>
      <c r="K47" s="78" t="s">
        <v>12</v>
      </c>
      <c r="L47" s="79"/>
      <c r="M47" s="79"/>
      <c r="N47" s="79"/>
      <c r="O47" s="79"/>
      <c r="P47" s="79"/>
      <c r="Q47" s="79"/>
      <c r="R47" s="97"/>
      <c r="S47" s="78" t="s">
        <v>14</v>
      </c>
      <c r="T47" s="79"/>
      <c r="U47" s="79"/>
      <c r="V47" s="79"/>
      <c r="W47" s="79"/>
      <c r="X47" s="79"/>
      <c r="Y47" s="97"/>
      <c r="Z47" s="78" t="s">
        <v>15</v>
      </c>
      <c r="AA47" s="79"/>
      <c r="AB47" s="79"/>
      <c r="AC47" s="79"/>
      <c r="AD47" s="79"/>
      <c r="AE47" s="79"/>
      <c r="AF47" s="80"/>
      <c r="AG47" s="108"/>
      <c r="AH47" s="109"/>
      <c r="AI47" s="109"/>
      <c r="AJ47" s="109"/>
      <c r="AK47" s="109"/>
      <c r="AL47" s="109"/>
      <c r="AM47" s="109"/>
      <c r="AN47" s="109"/>
      <c r="AO47" s="109"/>
      <c r="AP47" s="109"/>
      <c r="AQ47" s="110"/>
    </row>
    <row r="48" spans="1:54" s="2" customFormat="1" ht="20.100000000000001" customHeight="1" thickBot="1" x14ac:dyDescent="0.25">
      <c r="A48" s="84" t="str">
        <f>'List stavby'!B2</f>
        <v>DUSP</v>
      </c>
      <c r="B48" s="85"/>
      <c r="C48" s="85"/>
      <c r="D48" s="85"/>
      <c r="E48" s="85"/>
      <c r="F48" s="85"/>
      <c r="G48" s="85"/>
      <c r="H48" s="85"/>
      <c r="I48" s="85"/>
      <c r="J48" s="85"/>
      <c r="K48" s="86">
        <f>'List stavby'!B3</f>
        <v>44422</v>
      </c>
      <c r="L48" s="87"/>
      <c r="M48" s="87"/>
      <c r="N48" s="87"/>
      <c r="O48" s="87"/>
      <c r="P48" s="87"/>
      <c r="Q48" s="87"/>
      <c r="R48" s="88"/>
      <c r="S48" s="89" t="s">
        <v>69</v>
      </c>
      <c r="T48" s="87"/>
      <c r="U48" s="87"/>
      <c r="V48" s="87"/>
      <c r="W48" s="87"/>
      <c r="X48" s="87"/>
      <c r="Y48" s="88"/>
      <c r="Z48" s="90"/>
      <c r="AA48" s="91"/>
      <c r="AB48" s="91"/>
      <c r="AC48" s="91"/>
      <c r="AD48" s="91"/>
      <c r="AE48" s="91"/>
      <c r="AF48" s="92"/>
      <c r="AG48" s="111"/>
      <c r="AH48" s="112"/>
      <c r="AI48" s="112"/>
      <c r="AJ48" s="112"/>
      <c r="AK48" s="112"/>
      <c r="AL48" s="112"/>
      <c r="AM48" s="112"/>
      <c r="AN48" s="112"/>
      <c r="AO48" s="112"/>
      <c r="AP48" s="112"/>
      <c r="AQ48" s="113"/>
    </row>
    <row r="49" spans="1:43" s="2" customFormat="1" ht="20.100000000000001" customHeight="1" thickTop="1" x14ac:dyDescent="0.2">
      <c r="A49" s="93" t="s">
        <v>1</v>
      </c>
      <c r="B49" s="81"/>
      <c r="C49" s="81"/>
      <c r="D49" s="81"/>
      <c r="E49" s="81"/>
      <c r="F49" s="81"/>
      <c r="G49" s="81"/>
      <c r="H49" s="81"/>
      <c r="I49" s="81"/>
      <c r="J49" s="94"/>
      <c r="K49" s="95" t="s">
        <v>13</v>
      </c>
      <c r="L49" s="81"/>
      <c r="M49" s="81"/>
      <c r="N49" s="81"/>
      <c r="O49" s="94"/>
      <c r="P49" s="95" t="s">
        <v>33</v>
      </c>
      <c r="Q49" s="81"/>
      <c r="R49" s="81"/>
      <c r="S49" s="81"/>
      <c r="T49" s="81"/>
      <c r="U49" s="94"/>
      <c r="V49" s="95" t="s">
        <v>38</v>
      </c>
      <c r="W49" s="81"/>
      <c r="X49" s="81"/>
      <c r="Y49" s="81"/>
      <c r="Z49" s="81"/>
      <c r="AA49" s="81"/>
      <c r="AB49" s="81"/>
      <c r="AC49" s="81"/>
      <c r="AD49" s="94"/>
      <c r="AE49" s="95" t="s">
        <v>34</v>
      </c>
      <c r="AF49" s="81"/>
      <c r="AG49" s="81"/>
      <c r="AH49" s="81" t="s">
        <v>37</v>
      </c>
      <c r="AI49" s="81"/>
      <c r="AJ49" s="81"/>
      <c r="AK49" s="81"/>
      <c r="AL49" s="81"/>
      <c r="AM49" s="81"/>
      <c r="AN49" s="81"/>
      <c r="AO49" s="81"/>
      <c r="AP49" s="81"/>
      <c r="AQ49" s="82"/>
    </row>
    <row r="50" spans="1:43" ht="20.100000000000001" customHeight="1" x14ac:dyDescent="0.25">
      <c r="A50" s="14" t="str">
        <f>MID(AL37,1,1)</f>
        <v>S</v>
      </c>
      <c r="B50" s="15" t="str">
        <f>MID(AL37,2,1)</f>
        <v>6</v>
      </c>
      <c r="C50" s="15" t="str">
        <f>MID(AL37,3,1)</f>
        <v>2</v>
      </c>
      <c r="D50" s="15" t="str">
        <f>MID(AL37,4,1)</f>
        <v>2</v>
      </c>
      <c r="E50" s="15" t="str">
        <f>MID(AL37,5,1)</f>
        <v>0</v>
      </c>
      <c r="F50" s="15" t="str">
        <f>MID(AL37,6,1)</f>
        <v>0</v>
      </c>
      <c r="G50" s="15" t="str">
        <f>MID(AL37,7,1)</f>
        <v>0</v>
      </c>
      <c r="H50" s="15" t="str">
        <f>MID(AL37,8,1)</f>
        <v>1</v>
      </c>
      <c r="I50" s="15" t="str">
        <f>MID(AL37,9,1)</f>
        <v>9</v>
      </c>
      <c r="J50" s="15" t="str">
        <f>MID(AL37,10,1)</f>
        <v>1</v>
      </c>
      <c r="K50" s="15" t="s">
        <v>0</v>
      </c>
      <c r="L50" s="15" t="str">
        <f>IF(MID(A48,1,1)="","X",MID(A48,1,1))</f>
        <v>D</v>
      </c>
      <c r="M50" s="15" t="str">
        <f>IF(MID(A48,2,1)="","X",MID(A48,2,1))</f>
        <v>U</v>
      </c>
      <c r="N50" s="15" t="str">
        <f>IF(MID(A48,3,1)="","X",MID(A48,3,1))</f>
        <v>S</v>
      </c>
      <c r="O50" s="15" t="str">
        <f>IF(MID(A48,4,1)="","X",MID(A48,4,1))</f>
        <v>P</v>
      </c>
      <c r="P50" s="15" t="s">
        <v>0</v>
      </c>
      <c r="Q50" s="15" t="str">
        <f>MID(AL39,1,1)</f>
        <v>I</v>
      </c>
      <c r="R50" s="15" t="str">
        <f>IF(MID(AL39,3,1)="","X",MID(AL39,3,1))</f>
        <v>X</v>
      </c>
      <c r="S50" s="15" t="str">
        <f>IF(MID(AL39,5,1)="","X",MID(AL39,5,1))</f>
        <v>X</v>
      </c>
      <c r="T50" s="15" t="str">
        <f>IF(MID(AL39,7,1)="","X",IF(MID(AL39,8,1)="","0",IF(MID(AL39,7,1)="","X",MID(AL39,7,1))))</f>
        <v>X</v>
      </c>
      <c r="U50" s="15" t="str">
        <f>IF(MID(AL39,7,1)="","X",IF(MID(AL39,8,1)="",MID(AL39,7,1),MID(AL39,8,1)))</f>
        <v>X</v>
      </c>
      <c r="V50" s="15" t="s">
        <v>0</v>
      </c>
      <c r="W50" s="15" t="str">
        <f>IF(MID(SUBSTITUTE(AG41," ",""),1,1)="","X",MID(SUBSTITUTE(AG41," ",""),1,1))</f>
        <v>X</v>
      </c>
      <c r="X50" s="15" t="str">
        <f>IF(MID(SUBSTITUTE(AG41," ",""),2,1)="","X",MID(SUBSTITUTE(AG41," ",""),2,1))</f>
        <v>X</v>
      </c>
      <c r="Y50" s="15" t="str">
        <f>IF(MID(SUBSTITUTE(AG41," ",""),3,1)="","X",MID(SUBSTITUTE(AG41," ",""),3,1))</f>
        <v>X</v>
      </c>
      <c r="Z50" s="15" t="str">
        <f>IF(MID(SUBSTITUTE(AG41," ",""),4,1)="","X",MID(SUBSTITUTE(AG41," ",""),4,1))</f>
        <v>X</v>
      </c>
      <c r="AA50" s="15" t="str">
        <f>IF(MID(SUBSTITUTE(AG41," ",""),6,1)="","X",MID(SUBSTITUTE(AG41," ",""),6,1))</f>
        <v>X</v>
      </c>
      <c r="AB50" s="15" t="str">
        <f>IF(MID(SUBSTITUTE(AG41," ",""),7,1)="","X",MID(SUBSTITUTE(AG41," ",""),7,1))</f>
        <v>X</v>
      </c>
      <c r="AC50" s="15" t="str">
        <f>IF(MID(SUBSTITUTE(AG41," ",""),9,1)="","X",MID(SUBSTITUTE(AG41," ",""),9,1))</f>
        <v>X</v>
      </c>
      <c r="AD50" s="15" t="str">
        <f>IF(MID(SUBSTITUTE(AG41," ",""),10,1)="","X",MID(SUBSTITUTE(AG41," ",""),10,1))</f>
        <v>X</v>
      </c>
      <c r="AE50" s="15" t="s">
        <v>0</v>
      </c>
      <c r="AF50" s="15" t="str">
        <f>IF(MID(SUBSTITUTE(AG41," ",""),12,1)="","X",IF(MID(SUBSTITUTE(AG41," ",""),13,1)="","0",IF(MID(SUBSTITUTE(AG41," ",""),12,1)="","X",MID(SUBSTITUTE(AG41," ",""),12,1))))</f>
        <v>X</v>
      </c>
      <c r="AG50" s="15" t="str">
        <f>IF(MID(SUBSTITUTE(AG41," ",""),12,1)="","X",IF(MID(SUBSTITUTE(AG41," ",""),13,1)="",MID(SUBSTITUTE(AG41," ",""),12,1),MID(SUBSTITUTE(AG41," ",""),13,1)))</f>
        <v>X</v>
      </c>
      <c r="AH50" s="15" t="s">
        <v>0</v>
      </c>
      <c r="AI50" s="15" t="str">
        <f>IF(MID(AK42,1,1)="","X",MID(AK42,1,1))</f>
        <v>X</v>
      </c>
      <c r="AJ50" s="15" t="s">
        <v>0</v>
      </c>
      <c r="AK50" s="15" t="str">
        <f>IF(MID(AV42,1,1)="","X",MID(AV42,1,1))</f>
        <v>2</v>
      </c>
      <c r="AL50" s="15" t="str">
        <f>IF(MID(AV42,2,1)="","X",MID(AV42,2,1))</f>
        <v>X</v>
      </c>
      <c r="AM50" s="15" t="str">
        <f>IF(MID(AV42,3,1)="","X",MID(AV42,3,1))</f>
        <v>X</v>
      </c>
      <c r="AN50" s="15" t="s">
        <v>0</v>
      </c>
      <c r="AO50" s="15" t="str">
        <f>IF(MID(A16,1,1)="","X",MID(A16,1,1))</f>
        <v>0</v>
      </c>
      <c r="AP50" s="15" t="str">
        <f>IF(MID(A16,2,1)="","X",IF(MID(A16,3,1)="","0",IF(MID(A16,2,1)="","X",MID(A16,2,1))))</f>
        <v>0</v>
      </c>
      <c r="AQ50" s="16" t="str">
        <f>IF(MID(A16,2,1)="","X",IF(MID(A16,3,1)="",MID(A16,2,1),MID(A16,3,1)))</f>
        <v>1</v>
      </c>
    </row>
    <row r="51" spans="1:43" ht="20.100000000000001" customHeight="1" x14ac:dyDescent="0.25">
      <c r="A51" s="83" t="s">
        <v>39</v>
      </c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83"/>
      <c r="AN51" s="83"/>
      <c r="AO51" s="83"/>
      <c r="AP51" s="83"/>
      <c r="AQ51" s="83"/>
    </row>
  </sheetData>
  <mergeCells count="98">
    <mergeCell ref="A1:AQ5"/>
    <mergeCell ref="A6:AA6"/>
    <mergeCell ref="A7:AA14"/>
    <mergeCell ref="A15:E15"/>
    <mergeCell ref="F15:J15"/>
    <mergeCell ref="K15:AK15"/>
    <mergeCell ref="AL15:AQ15"/>
    <mergeCell ref="A16:E16"/>
    <mergeCell ref="F16:J16"/>
    <mergeCell ref="K16:AK16"/>
    <mergeCell ref="AL16:AQ16"/>
    <mergeCell ref="A17:E17"/>
    <mergeCell ref="F17:J17"/>
    <mergeCell ref="K17:AK17"/>
    <mergeCell ref="AL17:AQ17"/>
    <mergeCell ref="F18:J18"/>
    <mergeCell ref="A19:E19"/>
    <mergeCell ref="F19:J19"/>
    <mergeCell ref="K19:AK19"/>
    <mergeCell ref="AL19:AQ19"/>
    <mergeCell ref="AL18:AQ18"/>
    <mergeCell ref="A21:J21"/>
    <mergeCell ref="K21:AA21"/>
    <mergeCell ref="AB21:AQ24"/>
    <mergeCell ref="A22:J22"/>
    <mergeCell ref="K22:AA22"/>
    <mergeCell ref="A23:J23"/>
    <mergeCell ref="K23:AA23"/>
    <mergeCell ref="A24:J24"/>
    <mergeCell ref="K24:AA24"/>
    <mergeCell ref="A25:AQ25"/>
    <mergeCell ref="A26:J26"/>
    <mergeCell ref="K26:AA26"/>
    <mergeCell ref="AB26:AQ29"/>
    <mergeCell ref="A27:J27"/>
    <mergeCell ref="K27:AA27"/>
    <mergeCell ref="A28:J29"/>
    <mergeCell ref="L28:AA28"/>
    <mergeCell ref="L29:AA29"/>
    <mergeCell ref="A30:J30"/>
    <mergeCell ref="K30:AA30"/>
    <mergeCell ref="AB30:AQ33"/>
    <mergeCell ref="A31:J31"/>
    <mergeCell ref="K31:AA31"/>
    <mergeCell ref="A32:J33"/>
    <mergeCell ref="L32:AA32"/>
    <mergeCell ref="L33:AA33"/>
    <mergeCell ref="A34:J34"/>
    <mergeCell ref="K34:U34"/>
    <mergeCell ref="V34:AF34"/>
    <mergeCell ref="AG34:AQ34"/>
    <mergeCell ref="A35:J35"/>
    <mergeCell ref="K35:U35"/>
    <mergeCell ref="V35:AF35"/>
    <mergeCell ref="AG35:AQ35"/>
    <mergeCell ref="A36:AQ36"/>
    <mergeCell ref="A37:J38"/>
    <mergeCell ref="K37:AF38"/>
    <mergeCell ref="AG37:AK37"/>
    <mergeCell ref="AL37:AQ37"/>
    <mergeCell ref="AG38:AK38"/>
    <mergeCell ref="AL38:AQ38"/>
    <mergeCell ref="A39:J39"/>
    <mergeCell ref="K39:AF39"/>
    <mergeCell ref="AG39:AK39"/>
    <mergeCell ref="AL39:AQ39"/>
    <mergeCell ref="A40:J41"/>
    <mergeCell ref="K40:AF41"/>
    <mergeCell ref="AG40:AQ40"/>
    <mergeCell ref="AG41:AQ41"/>
    <mergeCell ref="A42:J42"/>
    <mergeCell ref="K42:AF42"/>
    <mergeCell ref="AM42:AQ42"/>
    <mergeCell ref="A43:J43"/>
    <mergeCell ref="K43:AF43"/>
    <mergeCell ref="AG43:AQ48"/>
    <mergeCell ref="A44:J44"/>
    <mergeCell ref="K44:Y44"/>
    <mergeCell ref="Z44:AF44"/>
    <mergeCell ref="A45:J45"/>
    <mergeCell ref="K45:Y45"/>
    <mergeCell ref="Z45:AF45"/>
    <mergeCell ref="A46:AF46"/>
    <mergeCell ref="A47:J47"/>
    <mergeCell ref="K47:R47"/>
    <mergeCell ref="S47:Y47"/>
    <mergeCell ref="Z47:AF47"/>
    <mergeCell ref="AH49:AQ49"/>
    <mergeCell ref="A51:AQ51"/>
    <mergeCell ref="A48:J48"/>
    <mergeCell ref="K48:R48"/>
    <mergeCell ref="S48:Y48"/>
    <mergeCell ref="Z48:AF48"/>
    <mergeCell ref="A49:J49"/>
    <mergeCell ref="K49:O49"/>
    <mergeCell ref="P49:U49"/>
    <mergeCell ref="V49:AD49"/>
    <mergeCell ref="AE49:AG49"/>
  </mergeCells>
  <printOptions horizontalCentered="1"/>
  <pageMargins left="0.78740157480314965" right="0.78740157480314965" top="0.78740157480314965" bottom="0.19685039370078741" header="0" footer="0"/>
  <pageSetup paperSize="9" scale="72" orientation="portrait" r:id="rId1"/>
  <rowBreaks count="1" manualBreakCount="1">
    <brk id="51" max="4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List stavby</vt:lpstr>
      <vt:lpstr>I.2 - MPČ</vt:lpstr>
      <vt:lpstr>'I.2 - MPČ'!Oblast_tisku</vt:lpstr>
      <vt:lpstr>'List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Culka Josef</cp:lastModifiedBy>
  <cp:lastPrinted>2022-03-24T14:54:48Z</cp:lastPrinted>
  <dcterms:created xsi:type="dcterms:W3CDTF">2019-01-18T06:44:24Z</dcterms:created>
  <dcterms:modified xsi:type="dcterms:W3CDTF">2022-05-09T11:30:42Z</dcterms:modified>
</cp:coreProperties>
</file>